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LENOVO\Documents\SEBASTIAN CADENA\iGOVISA\"/>
    </mc:Choice>
  </mc:AlternateContent>
  <xr:revisionPtr revIDLastSave="0" documentId="13_ncr:1_{54D32B73-6993-4B3C-A691-BE5FF1BC7A79}" xr6:coauthVersionLast="37" xr6:coauthVersionMax="45" xr10:uidLastSave="{00000000-0000-0000-0000-000000000000}"/>
  <workbookProtection workbookAlgorithmName="SHA-512" workbookHashValue="BKgwiAYV6lN4K1+OLdEe/nnPHLhZmsAYpUx4LZaYUkOXVHEbuuk9KpH2oxuj2J6RWfyBP1as7ZdycJkoakxDQw==" workbookSaltValue="IhDUB12wbAIyajvHNNDVUA==" workbookSpinCount="100000" lockStructure="1"/>
  <bookViews>
    <workbookView xWindow="0" yWindow="0" windowWidth="20490" windowHeight="6945" xr2:uid="{00000000-000D-0000-FFFF-FFFF00000000}"/>
  </bookViews>
  <sheets>
    <sheet name="Bienvenida" sheetId="6" r:id="rId1"/>
    <sheet name="Preformulario" sheetId="1" r:id="rId2"/>
    <sheet name="PARA FOMULARIOS" sheetId="4" state="hidden" r:id="rId3"/>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3" i="1" l="1"/>
  <c r="C120" i="4" l="1"/>
  <c r="C119" i="4"/>
  <c r="L343" i="1"/>
  <c r="H343" i="1" s="1"/>
  <c r="M343" i="1"/>
  <c r="C152" i="4"/>
  <c r="C151" i="4"/>
  <c r="B65" i="1"/>
  <c r="L376" i="1"/>
  <c r="C25" i="4" l="1"/>
  <c r="B159" i="1" l="1"/>
  <c r="B311" i="1"/>
  <c r="C115" i="4"/>
  <c r="C113" i="4"/>
  <c r="C114" i="4" s="1"/>
  <c r="C24" i="4"/>
  <c r="B309" i="1"/>
  <c r="L295" i="1"/>
  <c r="L311" i="1"/>
  <c r="H311" i="1" s="1"/>
  <c r="L159" i="1"/>
  <c r="H159" i="1" s="1"/>
  <c r="B73" i="1"/>
  <c r="L73" i="1"/>
  <c r="H73" i="1" s="1"/>
  <c r="L71" i="1"/>
  <c r="H71" i="1" s="1"/>
  <c r="B69" i="1"/>
  <c r="B47" i="1"/>
  <c r="B77" i="1"/>
  <c r="L69" i="1"/>
  <c r="H69" i="1" s="1"/>
  <c r="L65" i="1"/>
  <c r="L67" i="1"/>
  <c r="H67" i="1" s="1"/>
  <c r="B284" i="1"/>
  <c r="B280" i="1"/>
  <c r="L284" i="1"/>
  <c r="H284" i="1" s="1"/>
  <c r="L200" i="1"/>
  <c r="L286" i="1"/>
  <c r="H286" i="1" s="1"/>
  <c r="L282" i="1"/>
  <c r="H282" i="1" s="1"/>
  <c r="L378" i="1"/>
  <c r="H378" i="1" s="1"/>
  <c r="H376" i="1"/>
  <c r="L374" i="1"/>
  <c r="L245" i="1"/>
  <c r="L367" i="1"/>
  <c r="H374" i="1" l="1"/>
  <c r="L372" i="1"/>
  <c r="H8" i="1" s="1"/>
  <c r="M21" i="1"/>
  <c r="C100" i="4" l="1"/>
  <c r="C102" i="4"/>
  <c r="C101" i="4"/>
  <c r="A75" i="1"/>
  <c r="L81" i="1"/>
  <c r="H81" i="1" s="1"/>
  <c r="L79" i="1"/>
  <c r="H79" i="1" s="1"/>
  <c r="L77" i="1"/>
  <c r="B81" i="1"/>
  <c r="B79" i="1"/>
  <c r="B113" i="1"/>
  <c r="C17" i="4"/>
  <c r="C44" i="4"/>
  <c r="C43" i="4"/>
  <c r="C42" i="4"/>
  <c r="C41" i="4"/>
  <c r="C40" i="4"/>
  <c r="C22" i="4"/>
  <c r="C155" i="4"/>
  <c r="H77" i="1" l="1"/>
  <c r="C156" i="4"/>
  <c r="C157" i="4" s="1"/>
  <c r="C76" i="4"/>
  <c r="C77" i="4" s="1"/>
  <c r="C60" i="4"/>
  <c r="C52" i="4"/>
  <c r="C58" i="4" s="1"/>
  <c r="C48" i="4"/>
  <c r="C50" i="4" s="1"/>
  <c r="C154" i="4"/>
  <c r="C142" i="4"/>
  <c r="C135" i="4"/>
  <c r="C140" i="4" s="1"/>
  <c r="C123" i="4"/>
  <c r="C122" i="4"/>
  <c r="C121" i="4"/>
  <c r="C118" i="4"/>
  <c r="C117" i="4"/>
  <c r="C116" i="4"/>
  <c r="C124" i="4"/>
  <c r="C104" i="4"/>
  <c r="B262" i="1"/>
  <c r="L278" i="1"/>
  <c r="B278" i="1"/>
  <c r="B260" i="1"/>
  <c r="L260" i="1"/>
  <c r="C97" i="4"/>
  <c r="C98" i="4"/>
  <c r="C96" i="4"/>
  <c r="C94" i="4"/>
  <c r="C95" i="4"/>
  <c r="C93" i="4"/>
  <c r="C91" i="4"/>
  <c r="C90" i="4"/>
  <c r="C89" i="4"/>
  <c r="C88" i="4"/>
  <c r="C86" i="4"/>
  <c r="C85" i="4"/>
  <c r="C84" i="4"/>
  <c r="C83" i="4"/>
  <c r="C46" i="4"/>
  <c r="C45" i="4"/>
  <c r="C39" i="4"/>
  <c r="C38" i="4"/>
  <c r="C37" i="4"/>
  <c r="C36" i="4"/>
  <c r="C35" i="4"/>
  <c r="B32" i="4"/>
  <c r="C32" i="4"/>
  <c r="C31" i="4"/>
  <c r="C30" i="4"/>
  <c r="C29" i="4"/>
  <c r="B28" i="4"/>
  <c r="C23" i="4"/>
  <c r="C21" i="4"/>
  <c r="C20" i="4"/>
  <c r="C19" i="4"/>
  <c r="C18" i="4"/>
  <c r="B13" i="4"/>
  <c r="B147" i="1"/>
  <c r="L147" i="1"/>
  <c r="L145" i="1"/>
  <c r="B145" i="1"/>
  <c r="L127" i="1"/>
  <c r="B127" i="1"/>
  <c r="L125" i="1"/>
  <c r="L123" i="1"/>
  <c r="L121" i="1"/>
  <c r="L119" i="1"/>
  <c r="L117" i="1"/>
  <c r="B125" i="1"/>
  <c r="B121" i="1"/>
  <c r="B119" i="1"/>
  <c r="B117" i="1"/>
  <c r="L115" i="1"/>
  <c r="H115" i="1" s="1"/>
  <c r="B111" i="1"/>
  <c r="B109" i="1"/>
  <c r="B107" i="1"/>
  <c r="B105" i="1"/>
  <c r="M115" i="1"/>
  <c r="L47" i="1"/>
  <c r="H47" i="1" s="1"/>
  <c r="L45" i="1"/>
  <c r="L27" i="1"/>
  <c r="C112" i="4" l="1"/>
  <c r="C73" i="4"/>
  <c r="C69" i="4"/>
  <c r="C72" i="4"/>
  <c r="C68" i="4"/>
  <c r="C71" i="4"/>
  <c r="C67" i="4"/>
  <c r="C70" i="4"/>
  <c r="C63" i="4"/>
  <c r="C66" i="4"/>
  <c r="C133" i="4"/>
  <c r="C127" i="4"/>
  <c r="C65" i="4"/>
  <c r="C149" i="4"/>
  <c r="C145" i="4"/>
  <c r="C64" i="4"/>
  <c r="C146" i="4"/>
  <c r="C147" i="4"/>
  <c r="C148" i="4"/>
  <c r="C61" i="4"/>
  <c r="C144" i="4" s="1"/>
  <c r="C62" i="4"/>
  <c r="C55" i="4"/>
  <c r="C56" i="4"/>
  <c r="C53" i="4"/>
  <c r="C57" i="4"/>
  <c r="C54" i="4"/>
  <c r="C49" i="4"/>
  <c r="C137" i="4"/>
  <c r="C138" i="4"/>
  <c r="C128" i="4"/>
  <c r="C139" i="4"/>
  <c r="C136" i="4"/>
  <c r="C125" i="4"/>
  <c r="C132" i="4"/>
  <c r="C129" i="4"/>
  <c r="C131" i="4"/>
  <c r="C130" i="4"/>
  <c r="C105" i="4"/>
  <c r="C126" i="4"/>
  <c r="C106" i="4"/>
  <c r="C109" i="4"/>
  <c r="C110" i="4"/>
  <c r="C107" i="4"/>
  <c r="C111" i="4"/>
  <c r="C108" i="4"/>
  <c r="B367" i="1"/>
  <c r="B361" i="1"/>
  <c r="B359" i="1"/>
  <c r="B357" i="1"/>
  <c r="B355" i="1"/>
  <c r="A353" i="1"/>
  <c r="B349" i="1"/>
  <c r="B347" i="1"/>
  <c r="B345" i="1"/>
  <c r="B341" i="1"/>
  <c r="B339" i="1"/>
  <c r="B337" i="1"/>
  <c r="B335" i="1"/>
  <c r="B333" i="1"/>
  <c r="B327" i="1"/>
  <c r="B323" i="1"/>
  <c r="B321" i="1"/>
  <c r="B315" i="1"/>
  <c r="B313" i="1"/>
  <c r="A307" i="1"/>
  <c r="B303" i="1"/>
  <c r="B307" i="1"/>
  <c r="B305" i="1"/>
  <c r="B301" i="1"/>
  <c r="B299" i="1"/>
  <c r="B297" i="1"/>
  <c r="B295" i="1"/>
  <c r="B276" i="1"/>
  <c r="B274" i="1"/>
  <c r="B272" i="1"/>
  <c r="B270" i="1"/>
  <c r="B268" i="1"/>
  <c r="B266" i="1"/>
  <c r="B264" i="1"/>
  <c r="B258" i="1"/>
  <c r="A131" i="1"/>
  <c r="L131" i="1"/>
  <c r="H131" i="1" s="1"/>
  <c r="B99" i="1"/>
  <c r="A27" i="1"/>
  <c r="L99" i="1"/>
  <c r="H99" i="1" s="1"/>
  <c r="L103" i="1"/>
  <c r="M23" i="1"/>
  <c r="M25" i="1"/>
  <c r="M27" i="1"/>
  <c r="M29" i="1"/>
  <c r="M31" i="1"/>
  <c r="M33" i="1"/>
  <c r="M35" i="1"/>
  <c r="M37" i="1"/>
  <c r="M39" i="1"/>
  <c r="M41" i="1"/>
  <c r="M43" i="1"/>
  <c r="M45" i="1"/>
  <c r="M49" i="1"/>
  <c r="M51" i="1"/>
  <c r="M53" i="1"/>
  <c r="M55" i="1"/>
  <c r="M57" i="1"/>
  <c r="M59" i="1"/>
  <c r="M63" i="1"/>
  <c r="M65" i="1"/>
  <c r="M85" i="1"/>
  <c r="M87" i="1"/>
  <c r="M89" i="1"/>
  <c r="M91" i="1"/>
  <c r="M93" i="1"/>
  <c r="M95" i="1"/>
  <c r="M97" i="1"/>
  <c r="M103" i="1"/>
  <c r="M105" i="1"/>
  <c r="M107" i="1"/>
  <c r="M109" i="1"/>
  <c r="M117" i="1"/>
  <c r="M119" i="1"/>
  <c r="M121" i="1"/>
  <c r="M123" i="1"/>
  <c r="M129" i="1"/>
  <c r="M133" i="1"/>
  <c r="M135" i="1"/>
  <c r="M137" i="1"/>
  <c r="M139" i="1"/>
  <c r="M141" i="1"/>
  <c r="M143" i="1"/>
  <c r="M145" i="1"/>
  <c r="M149" i="1"/>
  <c r="M151" i="1"/>
  <c r="M153" i="1"/>
  <c r="M155" i="1"/>
  <c r="M157" i="1"/>
  <c r="M161" i="1"/>
  <c r="M163" i="1"/>
  <c r="M167" i="1"/>
  <c r="M170" i="1"/>
  <c r="M172" i="1"/>
  <c r="M176" i="1"/>
  <c r="M178" i="1"/>
  <c r="M180" i="1"/>
  <c r="M182" i="1"/>
  <c r="M184" i="1"/>
  <c r="M188" i="1"/>
  <c r="M190" i="1"/>
  <c r="M194" i="1"/>
  <c r="M196" i="1"/>
  <c r="M197" i="1"/>
  <c r="M198" i="1"/>
  <c r="M202" i="1"/>
  <c r="M204" i="1"/>
  <c r="M205" i="1"/>
  <c r="M206" i="1"/>
  <c r="M207" i="1"/>
  <c r="M209" i="1"/>
  <c r="M211" i="1"/>
  <c r="M213" i="1"/>
  <c r="M215" i="1"/>
  <c r="M217" i="1"/>
  <c r="M219" i="1"/>
  <c r="M221" i="1"/>
  <c r="M222" i="1"/>
  <c r="M223" i="1"/>
  <c r="M225" i="1"/>
  <c r="M227" i="1"/>
  <c r="M229" i="1"/>
  <c r="M231" i="1"/>
  <c r="M233" i="1"/>
  <c r="M235" i="1"/>
  <c r="M237" i="1"/>
  <c r="M238" i="1"/>
  <c r="M241" i="1"/>
  <c r="M243" i="1"/>
  <c r="M245" i="1"/>
  <c r="M247" i="1"/>
  <c r="M248" i="1"/>
  <c r="M249" i="1"/>
  <c r="M251" i="1"/>
  <c r="M252" i="1"/>
  <c r="M253" i="1"/>
  <c r="M254" i="1"/>
  <c r="M256" i="1"/>
  <c r="M258" i="1"/>
  <c r="M262" i="1"/>
  <c r="M264" i="1"/>
  <c r="M266" i="1"/>
  <c r="M270" i="1"/>
  <c r="M272" i="1"/>
  <c r="M276" i="1"/>
  <c r="M278" i="1"/>
  <c r="M280" i="1"/>
  <c r="M289" i="1"/>
  <c r="M290" i="1"/>
  <c r="M293" i="1"/>
  <c r="M295" i="1"/>
  <c r="M297" i="1"/>
  <c r="M299" i="1"/>
  <c r="M301" i="1"/>
  <c r="M303" i="1"/>
  <c r="M305" i="1"/>
  <c r="M307" i="1"/>
  <c r="M309" i="1"/>
  <c r="M313" i="1"/>
  <c r="M315" i="1"/>
  <c r="M316" i="1"/>
  <c r="M319" i="1"/>
  <c r="M321" i="1"/>
  <c r="M323" i="1"/>
  <c r="M325" i="1"/>
  <c r="M326" i="1"/>
  <c r="M331" i="1"/>
  <c r="M333" i="1"/>
  <c r="M335" i="1"/>
  <c r="M337" i="1"/>
  <c r="M339" i="1"/>
  <c r="M341" i="1"/>
  <c r="M345" i="1"/>
  <c r="M349" i="1"/>
  <c r="M350" i="1"/>
  <c r="M351" i="1"/>
  <c r="M355" i="1"/>
  <c r="M357" i="1"/>
  <c r="M361" i="1"/>
  <c r="M363" i="1"/>
  <c r="M365" i="1"/>
  <c r="M367" i="1"/>
  <c r="L264" i="1"/>
  <c r="B251" i="1" l="1"/>
  <c r="L251" i="1"/>
  <c r="L249" i="1"/>
  <c r="B249" i="1"/>
  <c r="L113" i="1"/>
  <c r="L111" i="1"/>
  <c r="H111" i="1" s="1"/>
  <c r="H125" i="1"/>
  <c r="H117" i="1"/>
  <c r="A149" i="1"/>
  <c r="H127" i="1"/>
  <c r="B123" i="1"/>
  <c r="L129" i="1"/>
  <c r="H113" i="1" l="1"/>
  <c r="L365" i="1"/>
  <c r="L363" i="1"/>
  <c r="L361" i="1"/>
  <c r="L359" i="1"/>
  <c r="L357" i="1"/>
  <c r="L355" i="1"/>
  <c r="L353" i="1"/>
  <c r="L349" i="1"/>
  <c r="L351" i="1"/>
  <c r="L347" i="1"/>
  <c r="L345" i="1"/>
  <c r="L341" i="1"/>
  <c r="L339" i="1"/>
  <c r="L337" i="1"/>
  <c r="L335" i="1"/>
  <c r="L333" i="1"/>
  <c r="L331" i="1"/>
  <c r="L327" i="1"/>
  <c r="L325" i="1"/>
  <c r="L323" i="1"/>
  <c r="L321" i="1"/>
  <c r="L313" i="1"/>
  <c r="B247" i="1"/>
  <c r="B243" i="1"/>
  <c r="L315" i="1"/>
  <c r="L309" i="1"/>
  <c r="L307" i="1"/>
  <c r="L305" i="1"/>
  <c r="L303" i="1"/>
  <c r="L301" i="1"/>
  <c r="L299" i="1"/>
  <c r="L297" i="1"/>
  <c r="L293" i="1"/>
  <c r="L289" i="1"/>
  <c r="L280" i="1"/>
  <c r="L276" i="1"/>
  <c r="L274" i="1"/>
  <c r="L272" i="1"/>
  <c r="L270" i="1"/>
  <c r="L268" i="1"/>
  <c r="L266" i="1"/>
  <c r="L262" i="1"/>
  <c r="L258" i="1"/>
  <c r="L247" i="1"/>
  <c r="L204" i="1"/>
  <c r="H347" i="1" l="1"/>
  <c r="H258" i="1"/>
  <c r="H260" i="1"/>
  <c r="H262" i="1"/>
  <c r="H264" i="1"/>
  <c r="H266" i="1"/>
  <c r="H268" i="1"/>
  <c r="H270" i="1"/>
  <c r="H272" i="1"/>
  <c r="H274" i="1"/>
  <c r="H276" i="1"/>
  <c r="H278" i="1"/>
  <c r="H280" i="1"/>
  <c r="H289" i="1"/>
  <c r="H293" i="1"/>
  <c r="H295" i="1"/>
  <c r="H297" i="1"/>
  <c r="H299" i="1"/>
  <c r="H301" i="1"/>
  <c r="H303" i="1"/>
  <c r="H305" i="1"/>
  <c r="H307" i="1"/>
  <c r="H309" i="1"/>
  <c r="H313" i="1"/>
  <c r="H315" i="1"/>
  <c r="H321" i="1"/>
  <c r="H323" i="1"/>
  <c r="H325" i="1"/>
  <c r="H327" i="1"/>
  <c r="H331" i="1"/>
  <c r="H333" i="1"/>
  <c r="H335" i="1"/>
  <c r="H337" i="1"/>
  <c r="H339" i="1"/>
  <c r="H341" i="1"/>
  <c r="H345" i="1"/>
  <c r="H349" i="1"/>
  <c r="H351" i="1"/>
  <c r="H353" i="1"/>
  <c r="H355" i="1"/>
  <c r="H357" i="1"/>
  <c r="H359" i="1"/>
  <c r="H361" i="1"/>
  <c r="H363" i="1"/>
  <c r="H365" i="1"/>
  <c r="H367" i="1"/>
  <c r="H249" i="1"/>
  <c r="B200" i="1"/>
  <c r="H251" i="1"/>
  <c r="H247" i="1"/>
  <c r="H245" i="1"/>
  <c r="L243" i="1"/>
  <c r="H243" i="1" s="1"/>
  <c r="L237" i="1"/>
  <c r="H237" i="1" s="1"/>
  <c r="L235" i="1"/>
  <c r="H235" i="1" s="1"/>
  <c r="L233" i="1"/>
  <c r="H233" i="1" s="1"/>
  <c r="L231" i="1"/>
  <c r="H231" i="1" s="1"/>
  <c r="L229" i="1"/>
  <c r="H229" i="1" s="1"/>
  <c r="L227" i="1"/>
  <c r="H227" i="1" s="1"/>
  <c r="L225" i="1"/>
  <c r="H225" i="1" s="1"/>
  <c r="L241" i="1"/>
  <c r="H241" i="1" l="1"/>
  <c r="H204" i="1"/>
  <c r="L202" i="1"/>
  <c r="H202" i="1" s="1"/>
  <c r="H200" i="1"/>
  <c r="L196" i="1"/>
  <c r="H196" i="1" s="1"/>
  <c r="L194" i="1"/>
  <c r="H194" i="1" s="1"/>
  <c r="L190" i="1"/>
  <c r="H190" i="1" s="1"/>
  <c r="L188" i="1"/>
  <c r="H188" i="1" s="1"/>
  <c r="L186" i="1"/>
  <c r="H186" i="1" s="1"/>
  <c r="L184" i="1"/>
  <c r="H184" i="1" s="1"/>
  <c r="L182" i="1"/>
  <c r="H182" i="1" s="1"/>
  <c r="L180" i="1"/>
  <c r="H180" i="1" s="1"/>
  <c r="L178" i="1"/>
  <c r="H178" i="1" s="1"/>
  <c r="L170" i="1"/>
  <c r="H170" i="1" s="1"/>
  <c r="L172" i="1"/>
  <c r="H172" i="1" s="1"/>
  <c r="L174" i="1"/>
  <c r="H174" i="1" s="1"/>
  <c r="L176" i="1"/>
  <c r="H176" i="1" s="1"/>
  <c r="L192" i="1"/>
  <c r="H192" i="1" s="1"/>
  <c r="L198" i="1"/>
  <c r="H198" i="1" s="1"/>
  <c r="L168" i="1"/>
  <c r="B204" i="1"/>
  <c r="B196" i="1"/>
  <c r="B194" i="1"/>
  <c r="B190" i="1"/>
  <c r="B188" i="1"/>
  <c r="B186" i="1"/>
  <c r="B184" i="1"/>
  <c r="B182" i="1"/>
  <c r="B180" i="1"/>
  <c r="B178" i="1"/>
  <c r="B151" i="1"/>
  <c r="H147" i="1"/>
  <c r="B163" i="1"/>
  <c r="L163" i="1"/>
  <c r="H163" i="1" s="1"/>
  <c r="L63" i="1"/>
  <c r="B135" i="1"/>
  <c r="B161" i="1"/>
  <c r="B157" i="1"/>
  <c r="B155" i="1"/>
  <c r="B153" i="1"/>
  <c r="H168" i="1" l="1"/>
  <c r="L166" i="1"/>
  <c r="H5" i="1" s="1"/>
  <c r="E166" i="1" s="1"/>
  <c r="B137" i="1"/>
  <c r="B139" i="1"/>
  <c r="B141" i="1"/>
  <c r="B143" i="1"/>
  <c r="H103" i="1"/>
  <c r="L161" i="1"/>
  <c r="L157" i="1"/>
  <c r="L155" i="1"/>
  <c r="L153" i="1"/>
  <c r="H153" i="1" s="1"/>
  <c r="L151" i="1"/>
  <c r="L143" i="1"/>
  <c r="H143" i="1" s="1"/>
  <c r="H145" i="1"/>
  <c r="L141" i="1"/>
  <c r="H141" i="1" s="1"/>
  <c r="L139" i="1"/>
  <c r="H139" i="1" s="1"/>
  <c r="L137" i="1"/>
  <c r="H137" i="1" s="1"/>
  <c r="L135" i="1"/>
  <c r="H135" i="1" s="1"/>
  <c r="L59" i="1"/>
  <c r="L109" i="1"/>
  <c r="H109" i="1" s="1"/>
  <c r="L107" i="1"/>
  <c r="H107" i="1" s="1"/>
  <c r="L105" i="1"/>
  <c r="H105" i="1" s="1"/>
  <c r="H151" i="1" l="1"/>
  <c r="C15" i="4"/>
  <c r="C16" i="4"/>
  <c r="C13" i="4"/>
  <c r="B11" i="4"/>
  <c r="C14" i="4"/>
  <c r="H63" i="1" l="1"/>
  <c r="H129" i="1"/>
  <c r="L87" i="1"/>
  <c r="H87" i="1" s="1"/>
  <c r="L85" i="1"/>
  <c r="L61" i="1"/>
  <c r="H61" i="1" s="1"/>
  <c r="L57" i="1"/>
  <c r="H85" i="1" l="1"/>
  <c r="L53" i="1"/>
  <c r="H53" i="1" s="1"/>
  <c r="L319" i="1"/>
  <c r="L256" i="1"/>
  <c r="L253" i="1" s="1"/>
  <c r="H7" i="1" s="1"/>
  <c r="L221" i="1"/>
  <c r="H221" i="1" s="1"/>
  <c r="L219" i="1"/>
  <c r="H219" i="1" s="1"/>
  <c r="L217" i="1"/>
  <c r="H217" i="1" s="1"/>
  <c r="L215" i="1"/>
  <c r="H215" i="1" s="1"/>
  <c r="L213" i="1"/>
  <c r="H213" i="1" s="1"/>
  <c r="L211" i="1"/>
  <c r="H211" i="1" s="1"/>
  <c r="L209" i="1"/>
  <c r="H161" i="1"/>
  <c r="H157" i="1"/>
  <c r="H155" i="1"/>
  <c r="L133" i="1"/>
  <c r="H123" i="1"/>
  <c r="H121" i="1"/>
  <c r="H119" i="1"/>
  <c r="L97" i="1"/>
  <c r="H97" i="1" s="1"/>
  <c r="L95" i="1"/>
  <c r="H95" i="1" s="1"/>
  <c r="L93" i="1"/>
  <c r="H93" i="1" s="1"/>
  <c r="L91" i="1"/>
  <c r="H91" i="1" s="1"/>
  <c r="L89" i="1"/>
  <c r="H89" i="1" s="1"/>
  <c r="H65" i="1"/>
  <c r="H59" i="1"/>
  <c r="H57" i="1"/>
  <c r="L55" i="1"/>
  <c r="H55" i="1" s="1"/>
  <c r="L51" i="1"/>
  <c r="H51" i="1" s="1"/>
  <c r="L49" i="1"/>
  <c r="H49" i="1" s="1"/>
  <c r="H45" i="1"/>
  <c r="L43" i="1"/>
  <c r="H43" i="1" s="1"/>
  <c r="L41" i="1"/>
  <c r="H41" i="1" s="1"/>
  <c r="L39" i="1"/>
  <c r="H39" i="1" s="1"/>
  <c r="L37" i="1"/>
  <c r="H37" i="1" s="1"/>
  <c r="C12" i="4"/>
  <c r="B8" i="4" s="1"/>
  <c r="L33" i="1"/>
  <c r="H33" i="1" s="1"/>
  <c r="L31" i="1"/>
  <c r="L29" i="1"/>
  <c r="H29" i="1" s="1"/>
  <c r="H27" i="1"/>
  <c r="L25" i="1"/>
  <c r="H25" i="1" s="1"/>
  <c r="L23" i="1"/>
  <c r="H23" i="1" s="1"/>
  <c r="L21" i="1"/>
  <c r="L206" i="1" l="1"/>
  <c r="H6" i="1" s="1"/>
  <c r="E206" i="1" s="1"/>
  <c r="H133" i="1"/>
  <c r="L83" i="1"/>
  <c r="H4" i="1" s="1"/>
  <c r="E83" i="1" s="1"/>
  <c r="H319" i="1"/>
  <c r="H31" i="1"/>
  <c r="H21" i="1"/>
  <c r="H256" i="1"/>
  <c r="H209" i="1"/>
  <c r="L35" i="1"/>
  <c r="L19" i="1" s="1"/>
  <c r="H3" i="1" s="1"/>
  <c r="H35" i="1" l="1"/>
  <c r="E253" i="1" l="1"/>
  <c r="E3" i="1"/>
  <c r="E19" i="1"/>
  <c r="B6" i="1" l="1"/>
  <c r="B4" i="1"/>
  <c r="E2" i="1"/>
</calcChain>
</file>

<file path=xl/sharedStrings.xml><?xml version="1.0" encoding="utf-8"?>
<sst xmlns="http://schemas.openxmlformats.org/spreadsheetml/2006/main" count="392" uniqueCount="285">
  <si>
    <t>ESTADO DEL FORMULARIO</t>
  </si>
  <si>
    <t xml:space="preserve">DATOS PERSONALES </t>
  </si>
  <si>
    <t>PASAPORTE VISADO Y NEGACIONES</t>
  </si>
  <si>
    <t>A continuación encontrará una serie de preguntas de carácter personal.</t>
  </si>
  <si>
    <t>DATOS PERSONALES</t>
  </si>
  <si>
    <t>RESPUESTAS</t>
  </si>
  <si>
    <t>GONZALEZ</t>
  </si>
  <si>
    <t>SEBSATIAN</t>
  </si>
  <si>
    <t>NO</t>
  </si>
  <si>
    <t>ESPECIFIQUE EL NOMBRE O NOMBRES QUE UTILIZO</t>
  </si>
  <si>
    <t>SEXO</t>
  </si>
  <si>
    <t>Masculino</t>
  </si>
  <si>
    <t>ESTADO CIVIL</t>
  </si>
  <si>
    <t>Soltero(a)</t>
  </si>
  <si>
    <t>FECHA DE NACIMIENTO</t>
  </si>
  <si>
    <t>auto</t>
  </si>
  <si>
    <t>CIUDAD DE NACIMIENTO</t>
  </si>
  <si>
    <t>BOGOTA</t>
  </si>
  <si>
    <t>COLOMBIA</t>
  </si>
  <si>
    <t>NUMERO DE DOCUMENTO</t>
  </si>
  <si>
    <t>CUENTAS CON ALGUNA OTRA NACIONALIDAD?</t>
  </si>
  <si>
    <t>SI</t>
  </si>
  <si>
    <t>SADASD</t>
  </si>
  <si>
    <t>CIUDAD DE RESIDENCIA</t>
  </si>
  <si>
    <t>ASDAD</t>
  </si>
  <si>
    <t>RED SOCIAL PRINCIPAL</t>
  </si>
  <si>
    <t>TIENE PASAPORTE</t>
  </si>
  <si>
    <t>CIUDAD DONDE FUE TRAMITADO</t>
  </si>
  <si>
    <t>HA PERDIDO ALGUNA VEZ SU PASAPORTE</t>
  </si>
  <si>
    <t>HA ESTADO ALGUNA VEZ EN USA</t>
  </si>
  <si>
    <t>DESTINO</t>
  </si>
  <si>
    <t>HA TENIDO VISA ANTES</t>
  </si>
  <si>
    <t>TIPO DE VISA</t>
  </si>
  <si>
    <t>nª DE VISADO</t>
  </si>
  <si>
    <t>CUANTAS VECES LE HA SIDO NEGADA ANTERIORMENTE</t>
  </si>
  <si>
    <t>FECHAS DE LAS NEGACIONES</t>
  </si>
  <si>
    <t>CONSERVA LOS FORMULARIOS DS160 DE ESAS NEGACIONES</t>
  </si>
  <si>
    <t>SALARIO</t>
  </si>
  <si>
    <t>EMPRESA DONDE TRABAJO</t>
  </si>
  <si>
    <t xml:space="preserve">CARGO </t>
  </si>
  <si>
    <t>DESTINO TENTATIVO DE VIAJE</t>
  </si>
  <si>
    <t>QUIEN PAGA SU VIAJE</t>
  </si>
  <si>
    <t>NOMBRE COMPLETO</t>
  </si>
  <si>
    <t>TIENE VISA</t>
  </si>
  <si>
    <t>CORREO</t>
  </si>
  <si>
    <t>PARENTESCO</t>
  </si>
  <si>
    <t>CUENTA CON RESERVAS DE VUELO PARA SU VIAJE</t>
  </si>
  <si>
    <t>NOMBRE DE LA EMPRESA</t>
  </si>
  <si>
    <t>NIT DE LA EMPRESA</t>
  </si>
  <si>
    <t>NOMBRE JEFE INMEDIATO</t>
  </si>
  <si>
    <t>FECHA DE INICIO DE SU TRABAJO</t>
  </si>
  <si>
    <t>CARGO</t>
  </si>
  <si>
    <t>DESCRIBA LA LABOR QUE DESEMPEÑA</t>
  </si>
  <si>
    <t>SALARIO MENSUAL</t>
  </si>
  <si>
    <t xml:space="preserve">TUVO UN TRABAJO ANTERIOR AL ACTUAL </t>
  </si>
  <si>
    <t>NIT</t>
  </si>
  <si>
    <t>DESCRIBA LA LABOR QUE DESEMPEÑABA</t>
  </si>
  <si>
    <t>CIUDAD</t>
  </si>
  <si>
    <t>FECHA INICIO</t>
  </si>
  <si>
    <t>MONTO</t>
  </si>
  <si>
    <t>ORIGEN DE ESTOS INGRESOS</t>
  </si>
  <si>
    <t>NIVEL DE ESTUDIOS CULMINADOS</t>
  </si>
  <si>
    <t>NOMBRE DE LA CARRERA O CURSO</t>
  </si>
  <si>
    <t>FECHA DE INICIO</t>
  </si>
  <si>
    <t>ACTUALMENTE ESTUDIA</t>
  </si>
  <si>
    <t>RECUERDA QUE DEBES ENVIARLO A INFO@IGOVISA.CO</t>
  </si>
  <si>
    <t xml:space="preserve">RECUERDA QUE DEBES COMPLETAR EL FORMULARIO EN SU TOTALIDAD </t>
  </si>
  <si>
    <t>USAS REDES SOCIALES</t>
  </si>
  <si>
    <t>el tiempo empieza a correr hasta el momento en que sea enviado el ultimo documento solicitado</t>
  </si>
  <si>
    <t>BIENVENIDO!!!</t>
  </si>
  <si>
    <t>SECCIONES DEL FORMULARIO</t>
  </si>
  <si>
    <t>CUANDO LE NEGARON LA VISA QUE DILIGENCIO EN: (llenar solo si ha tenido negaciones)</t>
  </si>
  <si>
    <t>QUIEN LLENO SU FORMULARIO</t>
  </si>
  <si>
    <t>CORREO ALTERNATIVO</t>
  </si>
  <si>
    <t>FECHA TENTATIVA DE IDA</t>
  </si>
  <si>
    <t>FECHA TENTATIVA  DE REGRESO</t>
  </si>
  <si>
    <t>VIAJAS CON ALGUIEN</t>
  </si>
  <si>
    <t>ACOMPAÑANTES DE VIAJE</t>
  </si>
  <si>
    <t>FAMILIAR O AMIGO CON VISA</t>
  </si>
  <si>
    <t>DETALLES DE SU RESERVA DE VIAJE</t>
  </si>
  <si>
    <t>LUGARES QUE HA VISITADO</t>
  </si>
  <si>
    <t>DATOS DEL PADRE</t>
  </si>
  <si>
    <t>DATOS DE LA MADRE</t>
  </si>
  <si>
    <t>FAMILIARES EN USA (LEGALES)</t>
  </si>
  <si>
    <t>FAMILIARES ILEGALES</t>
  </si>
  <si>
    <t>VISITA DE SU FAMILIAR</t>
  </si>
  <si>
    <t>LUGAR DE RESIDENCIA</t>
  </si>
  <si>
    <t>SU PADRE HA ESTADO EN ESTADOS UNIDOS</t>
  </si>
  <si>
    <t>SU MADRE HA ESTADO EN ESTADOS UNIDOS</t>
  </si>
  <si>
    <t>INDEPENDIENTE O EMPLEADO</t>
  </si>
  <si>
    <t>ACTIVIDAD INDEPENDIENTE</t>
  </si>
  <si>
    <t>CUENTA CON BIENES ADICIONALES</t>
  </si>
  <si>
    <t>DESCRIBA SUS BIENES ADICIONALES</t>
  </si>
  <si>
    <t>FUERZAS MILITARES</t>
  </si>
  <si>
    <t>RANGO</t>
  </si>
  <si>
    <t>Una vez diligenciado enviarlo al correo que aparecerá en la parte superior</t>
  </si>
  <si>
    <t>Cedula de ciudadanía</t>
  </si>
  <si>
    <t>ALGUNA VEZ LE NEGARON LA VISA</t>
  </si>
  <si>
    <t>¿TRABAJA ACTUALMENTE?</t>
  </si>
  <si>
    <t>FAMILIARES EN ESTADOS UNIDOS</t>
  </si>
  <si>
    <t>TIPO DE DOCUMENTO (ID)</t>
  </si>
  <si>
    <t>FECHA DE SU ULTIMO VIAJE A EE. UU.</t>
  </si>
  <si>
    <t>Le recomendamos que diligenciar el formulario en orden ya que el mismo esta diseñado para facilitar su diligenciamiento de esta manera</t>
  </si>
  <si>
    <t>APELLIDOS</t>
  </si>
  <si>
    <t>NOMBRES</t>
  </si>
  <si>
    <t>ACTIVIDAD ECONÓMICA</t>
  </si>
  <si>
    <t>INGRESOS</t>
  </si>
  <si>
    <t>BIENES</t>
  </si>
  <si>
    <t>NOMBRE EMPRESA</t>
  </si>
  <si>
    <t>OTRA NACIONALIDAD</t>
  </si>
  <si>
    <t>HA USADO OTROS NOMBRES</t>
  </si>
  <si>
    <t>EDAD</t>
  </si>
  <si>
    <t>PASAPORTE</t>
  </si>
  <si>
    <t xml:space="preserve">TRAMITADO EN </t>
  </si>
  <si>
    <t>VIAJE</t>
  </si>
  <si>
    <t>DESTINO TENTATIVO</t>
  </si>
  <si>
    <t xml:space="preserve">QUIEN PAGA </t>
  </si>
  <si>
    <t>NOMBRE</t>
  </si>
  <si>
    <t>ACOMPAÑANTES</t>
  </si>
  <si>
    <t>AMIGOS CON VISA</t>
  </si>
  <si>
    <t>DATOS PADRES</t>
  </si>
  <si>
    <t>PADRE</t>
  </si>
  <si>
    <t>MADRE</t>
  </si>
  <si>
    <t>FAMILIA EN EE. UU.</t>
  </si>
  <si>
    <t>LEGALES</t>
  </si>
  <si>
    <t>ILEGALES</t>
  </si>
  <si>
    <t>RESIDE EN</t>
  </si>
  <si>
    <t>ULTIMA VISITA</t>
  </si>
  <si>
    <t>PERFIL</t>
  </si>
  <si>
    <t>TRABAJO ACTUAL</t>
  </si>
  <si>
    <t>DETALLE</t>
  </si>
  <si>
    <t>EMPRESA</t>
  </si>
  <si>
    <t>TEL</t>
  </si>
  <si>
    <t>TRABAJO ANTERIOR</t>
  </si>
  <si>
    <t>ESTUDIOS CULMINADOS</t>
  </si>
  <si>
    <t xml:space="preserve">ACTUALMENTE ESTUDIA </t>
  </si>
  <si>
    <t>CARRERA</t>
  </si>
  <si>
    <t>HA IDO A EE.UU.</t>
  </si>
  <si>
    <t>FECHA DE VIAJE</t>
  </si>
  <si>
    <t>VIAJES A EEUU</t>
  </si>
  <si>
    <t>VISAS</t>
  </si>
  <si>
    <t>VISA ANTERIOR</t>
  </si>
  <si>
    <t>TIPO</t>
  </si>
  <si>
    <t>Nª VISADO</t>
  </si>
  <si>
    <t>HA TENIDO NEGACIONES</t>
  </si>
  <si>
    <t>NUMERO DE VECES</t>
  </si>
  <si>
    <t>FECHAS</t>
  </si>
  <si>
    <t>NEGACION ADMISION</t>
  </si>
  <si>
    <t>NEGACIONES VISA</t>
  </si>
  <si>
    <t>PROCESOS DIFERENTES A VISADOS</t>
  </si>
  <si>
    <t>PROCESOS (NO VISA)</t>
  </si>
  <si>
    <t>PERFIL NEGACIONES</t>
  </si>
  <si>
    <t>INFORMACION ADICIONAL</t>
  </si>
  <si>
    <t>F. NACIMIENTO</t>
  </si>
  <si>
    <t>ID</t>
  </si>
  <si>
    <t>CUIDAD RESIDENCIA</t>
  </si>
  <si>
    <t>RED SOCIAL</t>
  </si>
  <si>
    <t>LINK</t>
  </si>
  <si>
    <t>RESUMEN</t>
  </si>
  <si>
    <t>FECHA REGRESO</t>
  </si>
  <si>
    <t>OTRO NOMBRE</t>
  </si>
  <si>
    <t>LUGAR NACIMIENTO</t>
  </si>
  <si>
    <t>FECHA IDA</t>
  </si>
  <si>
    <t>CONSERVA FORMULARIOS DS160</t>
  </si>
  <si>
    <t>DATOS PAREJA</t>
  </si>
  <si>
    <t>NOMBRE COMPLETO DE TU PAREJA</t>
  </si>
  <si>
    <t>NOMBRE PAREJA</t>
  </si>
  <si>
    <t>CIUDAD NACIMIENTO</t>
  </si>
  <si>
    <t>)</t>
  </si>
  <si>
    <t xml:space="preserve">Te damos la bienvenida, este es el primer paso para poder realizar tu sueño de viajar a los Estados unidos. </t>
  </si>
  <si>
    <t>En este archivo vas a encontrar un formulario el cual deberás diligenciar en su totalidad, esto nos ayudara a diligenciar tu formulario Ds 160.</t>
  </si>
  <si>
    <t>El formulario Ds 160 es el primer requisito para solicitar la visa americana</t>
  </si>
  <si>
    <t>Una vez finalizado el formulario podrás encontrar el correo a donde debes enviarnos esta información junto con los demás documentos que te solicitamos.</t>
  </si>
  <si>
    <t>Debes llenar este formulario al 100% , cada pregunta contara con una pequeña guía que te ayudara a responder la pregunta de forma adecuada</t>
  </si>
  <si>
    <t>Dependiendo de su perfil el departamento de emisión de formularios podrá tomar mas tiempo del establecido para estudiar su caso a profundidad, garantizando de esta manera que su formulario sea diligenciado de la mejor manera posible</t>
  </si>
  <si>
    <t>CUALQUIER INFORMACION FALTANTE O INCONGRUENTE podrá ser un motivo de demora de su formulario</t>
  </si>
  <si>
    <t>ES USTED PENSIONAD0(A)</t>
  </si>
  <si>
    <t>ESTA USTED JUBILADO</t>
  </si>
  <si>
    <t>COTIZA SALUD</t>
  </si>
  <si>
    <t>TIENE HIJOS</t>
  </si>
  <si>
    <t>CUANTOS HIJOS TIENE</t>
  </si>
  <si>
    <t>JEFE INMEDIATO</t>
  </si>
  <si>
    <t>VIAJES A EEUU Y VISADOS</t>
  </si>
  <si>
    <t>INGRESOS ADICIONALES</t>
  </si>
  <si>
    <t>HIJOS</t>
  </si>
  <si>
    <t>ES JUBILADO</t>
  </si>
  <si>
    <t>NOMBRE REDES SOCIALES</t>
  </si>
  <si>
    <r>
      <t xml:space="preserve">VERIFICA LAS PREGUNTAS CON UNA </t>
    </r>
    <r>
      <rPr>
        <b/>
        <sz val="9"/>
        <color rgb="FFC00000"/>
        <rFont val="Calibri"/>
        <family val="2"/>
        <scheme val="minor"/>
      </rPr>
      <t>X</t>
    </r>
    <r>
      <rPr>
        <sz val="9"/>
        <color theme="1"/>
        <rFont val="Calibri"/>
        <family val="2"/>
        <scheme val="minor"/>
      </rPr>
      <t xml:space="preserve"> AL LADO</t>
    </r>
  </si>
  <si>
    <t>Resumen</t>
  </si>
  <si>
    <t>Datos personales</t>
  </si>
  <si>
    <t>Viaje tentativo</t>
  </si>
  <si>
    <t>Negaciones</t>
  </si>
  <si>
    <t>Datos pareja</t>
  </si>
  <si>
    <t>Perfil</t>
  </si>
  <si>
    <t>Familia en EEUU</t>
  </si>
  <si>
    <t>Datos padres</t>
  </si>
  <si>
    <t>Pasaporte</t>
  </si>
  <si>
    <t>Perfil en negación</t>
  </si>
  <si>
    <t>N.º PASAPORTE</t>
  </si>
  <si>
    <t>CEDULA DE CIUDADANÍA N.</t>
  </si>
  <si>
    <t>AUTORIZACIÓN</t>
  </si>
  <si>
    <t>PORCENTAJE DE FINALIZACIÓN</t>
  </si>
  <si>
    <t>FELICIDADES HAS COMPLETADO TU FORMULARIO</t>
  </si>
  <si>
    <t>INFORMACIÓN DE VIAJE</t>
  </si>
  <si>
    <t>INFORMACIÓN FAMILIAR</t>
  </si>
  <si>
    <t>TRABAJO, BIENES Y EDUCACIÓN</t>
  </si>
  <si>
    <t>PRE-FORMULARIO IGOVISA 2019</t>
  </si>
  <si>
    <t>PAÍS</t>
  </si>
  <si>
    <t>DIRECCIÓN DE RESIDENCIA</t>
  </si>
  <si>
    <t>PAÍS DE RESIDENCIA</t>
  </si>
  <si>
    <t>NUMERO DE TELÉFONO 1</t>
  </si>
  <si>
    <t>NUMERO DE TELÉFONO 2</t>
  </si>
  <si>
    <t>CORREO ELECTRÓNICO</t>
  </si>
  <si>
    <t>RÉGIMEN DE SALUD</t>
  </si>
  <si>
    <t>PAÍS DONDE FUE TRAMITADO</t>
  </si>
  <si>
    <t>FECHA DE EXPEDICIÓN</t>
  </si>
  <si>
    <t>FECHA DE EXPIRACIÓN</t>
  </si>
  <si>
    <t>EXPLICACIÓN DE PERDIDA</t>
  </si>
  <si>
    <t>NUMERO DE  DÍAS QUE ESTUVO EN EE. UU.</t>
  </si>
  <si>
    <t>DEPORTACIÓN</t>
  </si>
  <si>
    <t>EXPLICACIÓN DE DEPORTACIÓN</t>
  </si>
  <si>
    <t>FECHA DE EXPEDICIÓN VISA</t>
  </si>
  <si>
    <t>FECHA DE EXPIRACIÓN DE VISA</t>
  </si>
  <si>
    <t>CANCELACIÓN VISA</t>
  </si>
  <si>
    <t>FECHA CANCELACIÓN</t>
  </si>
  <si>
    <t>HA PRESENTADO UNA PETICIÓN DE INMIGRACIÓN (PROCESOS DIFERENTES A VISADOS)</t>
  </si>
  <si>
    <t>PROCESO DE MIGRACIÓN</t>
  </si>
  <si>
    <t>QUE LE DIJO EL CÓNSUL DE SU NEGACIÓN</t>
  </si>
  <si>
    <t>ALGUNA VEZ LE NEGARON LA ADMISIÓN A USA</t>
  </si>
  <si>
    <t>EXPLICACIÓN DE NEGACIÓN DE ADMISIÓN</t>
  </si>
  <si>
    <t>DIRECCIÓN DE TRABAJO</t>
  </si>
  <si>
    <t>QUE LUGAR IBA A VISITAR</t>
  </si>
  <si>
    <t>PROPÓSITO REAL DE SU VIAJE</t>
  </si>
  <si>
    <t>TELÉFONO</t>
  </si>
  <si>
    <t>DIRECCIÓN</t>
  </si>
  <si>
    <t>HA VIAJADO FUERA DEL PAÍS LOS ÚLTIMOS 5 AÑOS</t>
  </si>
  <si>
    <t>NOMBRE, PARENTESCO Y ESTADO DE SUS FAMILIARES EN USA</t>
  </si>
  <si>
    <t>TRABAJO Y EDUCACIÓN</t>
  </si>
  <si>
    <t>TELÉFONO DE LA EMPRESA</t>
  </si>
  <si>
    <t>DESCRIPCIÓN DE PENSIÓN</t>
  </si>
  <si>
    <t>QUE TRABAJO LE GUSTARÍA DESEMPEÑAR</t>
  </si>
  <si>
    <t>EN CASO DE NO TENER TRABAJO ACTUAL QUE TRABAJO LE GUSTARÍA DESEMPEÑAR</t>
  </si>
  <si>
    <t>FECHA FINALIZACIÓN</t>
  </si>
  <si>
    <t>TIENE INGRESOS ADICIONALES</t>
  </si>
  <si>
    <t>CUENTA CON CARRERA TÉCNICA TECNÓLOGA O PROFESIONAL CULMINADA</t>
  </si>
  <si>
    <t>NOMBRE DE LA INSTITUCIÓN</t>
  </si>
  <si>
    <t>FECHA DE FINALIZACIÓN</t>
  </si>
  <si>
    <t>NOMBRE DE LA INSTITUCIÓN EDUCATIVA</t>
  </si>
  <si>
    <t>TELÉFONO DE LA INSTITUCIÓN</t>
  </si>
  <si>
    <t>QUE LE GUSTARÍA ESTUDIAR</t>
  </si>
  <si>
    <t>EN CASO DE NO ESTUDIAR ACTUALMENTE QUE LE GUSTARÍA ESTUDIAR</t>
  </si>
  <si>
    <t>INFORMACIÓN ADICIONAL</t>
  </si>
  <si>
    <t>FELICIDADES SI HAS LLEGADO A ESTE PUNTO PROBABLEMENTE HAYAS TERMINADO, EN CUYO CASO TU FORMULARIO INDIQUE QUE SIGUE INCOMPLETO REVISA TODAS LAS PREGUNTAS CON UNA "X" ROJA AL LADO, TOMATE TU TIEMPO PARA RESPONDER CADA PREGUNTA DE LA MEJOR MANERA POSIBLE.</t>
  </si>
  <si>
    <t>ES OBLIGATORIO NO OMITIR NINGUNA DE ELLAS, algunas preguntas requerirán una respuesta cerrada (SI o NO ), mientras que algunas otras requerirán respuestas mas extensas. El contestar parcialmente el formulario ocasionará retrasos en el proceso.</t>
  </si>
  <si>
    <t>Este archivo NO DEBE SER DILIGENCIADO A MANO.</t>
  </si>
  <si>
    <t>ENLACES DE REDES SOCIALES</t>
  </si>
  <si>
    <t>BIENES E INGRESOS ADICIONALES</t>
  </si>
  <si>
    <t>EXPEDICIÓN PP</t>
  </si>
  <si>
    <t>EXPIRACIÓN PP</t>
  </si>
  <si>
    <t>RAZÓN REAL VIAJE</t>
  </si>
  <si>
    <t>FECHA EXPEDICIÓN</t>
  </si>
  <si>
    <t>FECHA EXPIRACIÓN</t>
  </si>
  <si>
    <t>CANCELACIÓN DE VISA</t>
  </si>
  <si>
    <t>RAZÓN CÓNSUL</t>
  </si>
  <si>
    <t>SALARIO EN NEGACIÓN</t>
  </si>
  <si>
    <t>EMPRESA EN NEGACIÓN</t>
  </si>
  <si>
    <t>CARGO EN NEGACIÓN</t>
  </si>
  <si>
    <t>ESTADO CIVIL EN NEGACIÓN</t>
  </si>
  <si>
    <t>DESTINO EN NEGACIÓN</t>
  </si>
  <si>
    <t>NEGACIÓN ADMISIÓN</t>
  </si>
  <si>
    <t>EXPLICACIÓN</t>
  </si>
  <si>
    <t>SITUACIÓN EE. UU.</t>
  </si>
  <si>
    <t>CUENTA CON PENSIÓN</t>
  </si>
  <si>
    <t>INSTITUCIÓN</t>
  </si>
  <si>
    <t>NEGACIÓN</t>
  </si>
  <si>
    <t>VIAJES ÚLTIMOS 5 AÑOS</t>
  </si>
  <si>
    <t>ESTUDIOS</t>
  </si>
  <si>
    <t>TARJETA PROFESIONAL</t>
  </si>
  <si>
    <t>Si ya has leído TODOS los puntos anteriores
 DA CLIC AQUÍ PARA COMENZAR</t>
  </si>
  <si>
    <t>Le recordamos que las preguntas acá formuladas están basadas en el formulario original de la embajada americana.</t>
  </si>
  <si>
    <t>Correo alternativo</t>
  </si>
  <si>
    <t>AUTORIZA a INTERNATIONAL VISA ADVICE SAS con NIT: 9011769996,a utilizar la información de este pre-formulario únicamente para la asesoría de su solicitud de visa americana. En caso de negación o aprobación tanto la embajada como la firma asesora INTERNATIONAL VISA ADVICE SAS, no realizan devolución alguna de los dineros pagados. ADEMÁS certifica que toda la información que proporciono es verídica y autoriza a la empresa a agregar u omitir información de acuerdo a su conocimiento y a aceptar que dicha información agregada es responsabilidad única y exclusivamente del solicitante quien firma abajo con su nombre y cedula, el cual esta completamente de acuerdo y en conocimiento de toda la información y que el responsable de la negación, aceptación o revocación de la visa es única y exclusivamente del solicitante. Y exime a la empresa de cualquier responsabilidad. Toda la información que nos brindes es totalmente confidencial de acuerdo a la ley 1581 de 2012 bajo la protección de datos</t>
  </si>
  <si>
    <t>Todo solicitante -incluyendo los niños – debe tener su propio Formulario DS-160 de solicitud de visa. Este debe ser llenado y presentado en línea antes de su cita en la Embajada,</t>
  </si>
  <si>
    <t>FAVOR LEER ESTE DOCUMENTO EN SU TOTALIDAD</t>
  </si>
  <si>
    <t>NOSOTROS vamos a ayudarte a llenar ese formulario de la mejor manera pero necesitamos que respondas las preguntas de este archivo en su totalidad y con información VERAZ. CADA solicitante debe llenar este formulario de forma individual , incluyendo niños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</si>
</sst>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240A]\ #,##0"/>
    <numFmt numFmtId="166" formatCode="_-[$$-240A]\ * #,##0_-;\-[$$-240A]\ * #,##0_-;_-[$$-240A]\ * &quot;-&quot;_-;_-@_-"/>
    <numFmt numFmtId="167" formatCode="_-[$$-240A]\ * #,##0_-;\-[$$-240A]\ * #,##0_-;_-[$$-240A]\ * &quot;-&quot;??_-;_-@_-"/>
  </numFmts>
  <fonts count="33" x14ac:knownFonts="1">
    <font>
      <sz val="11"/>
      <color theme="1"/>
      <name val="Calibri"/>
      <family val="2"/>
      <scheme val="minor"/>
    </font>
    <font>
      <b/>
      <sz val="12"/>
      <color theme="0"/>
      <name val="Calibri"/>
      <family val="2"/>
      <scheme val="minor"/>
    </font>
    <font>
      <u/>
      <sz val="11"/>
      <color theme="10"/>
      <name val="Calibri"/>
      <family val="2"/>
      <scheme val="minor"/>
    </font>
    <font>
      <b/>
      <sz val="36"/>
      <color theme="0"/>
      <name val="Calibri"/>
      <family val="2"/>
      <scheme val="minor"/>
    </font>
    <font>
      <b/>
      <i/>
      <sz val="11"/>
      <color theme="0"/>
      <name val="Calibri"/>
      <family val="2"/>
      <scheme val="minor"/>
    </font>
    <font>
      <sz val="11"/>
      <color theme="1"/>
      <name val="Calibri"/>
      <family val="2"/>
      <scheme val="minor"/>
    </font>
    <font>
      <sz val="11"/>
      <color theme="0"/>
      <name val="Calibri"/>
      <family val="2"/>
      <scheme val="minor"/>
    </font>
    <font>
      <sz val="11"/>
      <name val="Calibri"/>
      <family val="2"/>
      <scheme val="minor"/>
    </font>
    <font>
      <sz val="12"/>
      <color theme="0"/>
      <name val="Calibri"/>
      <family val="2"/>
      <scheme val="minor"/>
    </font>
    <font>
      <sz val="10"/>
      <color theme="0"/>
      <name val="3M Circular TT Bold"/>
      <family val="2"/>
    </font>
    <font>
      <sz val="10"/>
      <color theme="1"/>
      <name val="3M Circular TT Bold"/>
      <family val="2"/>
    </font>
    <font>
      <sz val="10"/>
      <color theme="0"/>
      <name val="Cambria"/>
      <family val="1"/>
    </font>
    <font>
      <sz val="10"/>
      <color rgb="FFFF0000"/>
      <name val="Cambria"/>
      <family val="1"/>
    </font>
    <font>
      <sz val="10"/>
      <color theme="1"/>
      <name val="Cambria"/>
      <family val="1"/>
    </font>
    <font>
      <b/>
      <sz val="10"/>
      <color theme="0"/>
      <name val="3M Circular TT Bold"/>
      <family val="2"/>
    </font>
    <font>
      <sz val="10"/>
      <color theme="1"/>
      <name val="Calibri"/>
      <family val="2"/>
      <scheme val="minor"/>
    </font>
    <font>
      <sz val="10"/>
      <name val="3M Circular TT Bold"/>
      <family val="2"/>
    </font>
    <font>
      <u/>
      <sz val="10"/>
      <color theme="10"/>
      <name val="3M Circular TT Bold"/>
      <family val="2"/>
    </font>
    <font>
      <sz val="10"/>
      <color rgb="FFFF0000"/>
      <name val="3M Circular TT Bold"/>
      <family val="2"/>
    </font>
    <font>
      <b/>
      <sz val="10"/>
      <color theme="0"/>
      <name val="Cambria"/>
      <family val="1"/>
    </font>
    <font>
      <b/>
      <sz val="10"/>
      <color rgb="FFFF0000"/>
      <name val="Cambria"/>
      <family val="1"/>
    </font>
    <font>
      <b/>
      <sz val="10"/>
      <color theme="1"/>
      <name val="Cambria"/>
      <family val="1"/>
    </font>
    <font>
      <sz val="9"/>
      <color theme="1"/>
      <name val="3M Circular TT Bold"/>
      <family val="2"/>
    </font>
    <font>
      <sz val="9"/>
      <color theme="0"/>
      <name val="3M Circular TT Bold"/>
      <family val="2"/>
    </font>
    <font>
      <sz val="9"/>
      <color theme="0"/>
      <name val="Cambria"/>
      <family val="1"/>
    </font>
    <font>
      <sz val="9"/>
      <color rgb="FFFF0000"/>
      <name val="Cambria"/>
      <family val="1"/>
    </font>
    <font>
      <sz val="9"/>
      <color theme="1"/>
      <name val="Cambria"/>
      <family val="1"/>
    </font>
    <font>
      <b/>
      <sz val="9"/>
      <color theme="0"/>
      <name val="3M Circular TT Bold"/>
      <family val="2"/>
    </font>
    <font>
      <sz val="9"/>
      <color theme="1"/>
      <name val="Calibri"/>
      <family val="2"/>
      <scheme val="minor"/>
    </font>
    <font>
      <b/>
      <sz val="9"/>
      <color rgb="FFC00000"/>
      <name val="Calibri"/>
      <family val="2"/>
      <scheme val="minor"/>
    </font>
    <font>
      <u/>
      <sz val="10"/>
      <color theme="10"/>
      <name val="Calibri"/>
      <family val="2"/>
      <scheme val="minor"/>
    </font>
    <font>
      <sz val="10"/>
      <name val="Calibri"/>
      <family val="2"/>
      <scheme val="minor"/>
    </font>
    <font>
      <b/>
      <sz val="10"/>
      <color theme="0"/>
      <name val="3M Circular TT Bold"/>
    </font>
  </fonts>
  <fills count="12">
    <fill>
      <patternFill patternType="none"/>
    </fill>
    <fill>
      <patternFill patternType="gray125"/>
    </fill>
    <fill>
      <patternFill patternType="solid">
        <fgColor rgb="FFC0000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1"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164" fontId="5" fillId="0" borderId="0" applyFont="0" applyFill="0" applyBorder="0" applyAlignment="0" applyProtection="0"/>
  </cellStyleXfs>
  <cellXfs count="206">
    <xf numFmtId="0" fontId="0" fillId="0" borderId="0" xfId="0"/>
    <xf numFmtId="0" fontId="0" fillId="0" borderId="0" xfId="0" applyFill="1"/>
    <xf numFmtId="0" fontId="0" fillId="0" borderId="0" xfId="0" applyAlignment="1">
      <alignment vertical="center"/>
    </xf>
    <xf numFmtId="0" fontId="0" fillId="0" borderId="0" xfId="0" applyAlignment="1">
      <alignment vertical="top"/>
    </xf>
    <xf numFmtId="0" fontId="0" fillId="0" borderId="0" xfId="0" applyAlignment="1">
      <alignment horizontal="right" vertical="top" wrapText="1"/>
    </xf>
    <xf numFmtId="0" fontId="0" fillId="0" borderId="0" xfId="0" applyAlignment="1"/>
    <xf numFmtId="9" fontId="9" fillId="2" borderId="0" xfId="0" applyNumberFormat="1" applyFont="1" applyFill="1"/>
    <xf numFmtId="0" fontId="10" fillId="2" borderId="0" xfId="0" applyFont="1" applyFill="1"/>
    <xf numFmtId="0" fontId="9" fillId="2" borderId="0" xfId="0" applyFont="1" applyFill="1"/>
    <xf numFmtId="0" fontId="11" fillId="3" borderId="0" xfId="0" applyFont="1" applyFill="1"/>
    <xf numFmtId="0" fontId="12" fillId="5" borderId="0" xfId="0" applyFont="1" applyFill="1"/>
    <xf numFmtId="0" fontId="13" fillId="0" borderId="0" xfId="0" applyFont="1"/>
    <xf numFmtId="0" fontId="14" fillId="2" borderId="0" xfId="0" applyFont="1" applyFill="1" applyAlignment="1">
      <alignment horizontal="right" vertical="center"/>
    </xf>
    <xf numFmtId="0" fontId="14" fillId="2" borderId="0" xfId="0" applyFont="1" applyFill="1" applyAlignment="1">
      <alignment horizontal="center" vertical="center"/>
    </xf>
    <xf numFmtId="0" fontId="11" fillId="3" borderId="0" xfId="0" applyFont="1" applyFill="1" applyAlignment="1">
      <alignment vertical="center"/>
    </xf>
    <xf numFmtId="0" fontId="12" fillId="5" borderId="0" xfId="0" applyFont="1" applyFill="1" applyAlignment="1">
      <alignment vertical="center"/>
    </xf>
    <xf numFmtId="0" fontId="15" fillId="0" borderId="0" xfId="0" applyFont="1"/>
    <xf numFmtId="9" fontId="9" fillId="2" borderId="0" xfId="0" applyNumberFormat="1" applyFont="1" applyFill="1" applyAlignment="1">
      <alignment horizontal="center"/>
    </xf>
    <xf numFmtId="0" fontId="9" fillId="7" borderId="0" xfId="0" applyFont="1" applyFill="1" applyAlignment="1">
      <alignment horizontal="left"/>
    </xf>
    <xf numFmtId="0" fontId="9" fillId="7" borderId="0" xfId="0" applyFont="1" applyFill="1"/>
    <xf numFmtId="0" fontId="9" fillId="8" borderId="0" xfId="0" applyFont="1" applyFill="1" applyAlignment="1">
      <alignment horizontal="left"/>
    </xf>
    <xf numFmtId="0" fontId="14" fillId="8" borderId="0" xfId="0" applyFont="1" applyFill="1" applyAlignment="1">
      <alignment horizontal="center"/>
    </xf>
    <xf numFmtId="0" fontId="14" fillId="8" borderId="0" xfId="0" applyFont="1" applyFill="1" applyAlignment="1">
      <alignment horizontal="center" wrapText="1"/>
    </xf>
    <xf numFmtId="0" fontId="14" fillId="8" borderId="0" xfId="0" applyFont="1" applyFill="1" applyAlignment="1">
      <alignment horizontal="left" vertical="center" wrapText="1"/>
    </xf>
    <xf numFmtId="0" fontId="14" fillId="7" borderId="0" xfId="0" applyFont="1" applyFill="1" applyAlignment="1">
      <alignment wrapText="1"/>
    </xf>
    <xf numFmtId="0" fontId="14" fillId="7" borderId="0" xfId="0" applyFont="1" applyFill="1" applyAlignment="1">
      <alignment horizontal="center" wrapText="1"/>
    </xf>
    <xf numFmtId="0" fontId="9" fillId="6" borderId="0" xfId="0" applyFont="1" applyFill="1" applyAlignment="1">
      <alignment horizontal="center" vertical="center"/>
    </xf>
    <xf numFmtId="0" fontId="9" fillId="6" borderId="0" xfId="0" applyFont="1" applyFill="1" applyAlignment="1">
      <alignment vertical="center"/>
    </xf>
    <xf numFmtId="0" fontId="11" fillId="3" borderId="0" xfId="0" applyFont="1" applyFill="1" applyAlignment="1">
      <alignment horizontal="center" vertical="center"/>
    </xf>
    <xf numFmtId="0" fontId="12" fillId="5" borderId="0" xfId="0" applyFont="1" applyFill="1" applyAlignment="1">
      <alignment horizontal="center" vertical="center"/>
    </xf>
    <xf numFmtId="0" fontId="9" fillId="8" borderId="0" xfId="0" applyFont="1" applyFill="1"/>
    <xf numFmtId="0" fontId="9" fillId="8" borderId="0" xfId="0" applyFont="1" applyFill="1" applyAlignment="1">
      <alignment horizontal="right"/>
    </xf>
    <xf numFmtId="0" fontId="9" fillId="4" borderId="0" xfId="0" applyFont="1" applyFill="1"/>
    <xf numFmtId="0" fontId="10" fillId="4" borderId="0" xfId="0" applyFont="1" applyFill="1"/>
    <xf numFmtId="0" fontId="9" fillId="4" borderId="0" xfId="0" applyFont="1" applyFill="1" applyAlignment="1">
      <alignment horizontal="center"/>
    </xf>
    <xf numFmtId="0" fontId="9" fillId="4" borderId="0" xfId="0" applyFont="1" applyFill="1" applyAlignment="1">
      <alignment horizontal="right"/>
    </xf>
    <xf numFmtId="0" fontId="13" fillId="4" borderId="0" xfId="0" applyFont="1" applyFill="1" applyAlignment="1">
      <alignment horizontal="right" wrapText="1"/>
    </xf>
    <xf numFmtId="0" fontId="9" fillId="8" borderId="0" xfId="0" applyFont="1" applyFill="1" applyAlignment="1">
      <alignment horizontal="right" vertical="top" wrapText="1"/>
    </xf>
    <xf numFmtId="14" fontId="11" fillId="3" borderId="0" xfId="0" applyNumberFormat="1" applyFont="1" applyFill="1"/>
    <xf numFmtId="0" fontId="9" fillId="8" borderId="0" xfId="0" applyFont="1" applyFill="1" applyAlignment="1">
      <alignment horizontal="right" vertical="center" wrapText="1"/>
    </xf>
    <xf numFmtId="0" fontId="11" fillId="8" borderId="0" xfId="0" applyFont="1" applyFill="1" applyAlignment="1">
      <alignment horizontal="right"/>
    </xf>
    <xf numFmtId="0" fontId="9" fillId="3" borderId="0" xfId="0" applyFont="1" applyFill="1" applyAlignment="1">
      <alignment vertical="center"/>
    </xf>
    <xf numFmtId="0" fontId="18" fillId="5" borderId="0" xfId="0" applyFont="1" applyFill="1" applyAlignment="1">
      <alignment vertical="center"/>
    </xf>
    <xf numFmtId="0" fontId="10" fillId="0" borderId="0" xfId="0" applyFont="1" applyAlignment="1">
      <alignment vertical="center"/>
    </xf>
    <xf numFmtId="0" fontId="9" fillId="6" borderId="0" xfId="0" applyFont="1" applyFill="1" applyAlignment="1">
      <alignment horizontal="center"/>
    </xf>
    <xf numFmtId="0" fontId="9" fillId="6" borderId="0" xfId="0" applyFont="1" applyFill="1"/>
    <xf numFmtId="0" fontId="9" fillId="8" borderId="0" xfId="0" applyFont="1" applyFill="1" applyAlignment="1">
      <alignment vertical="center" wrapText="1"/>
    </xf>
    <xf numFmtId="0" fontId="10" fillId="4" borderId="0" xfId="0" applyFont="1" applyFill="1" applyAlignment="1">
      <alignment vertical="center" wrapText="1"/>
    </xf>
    <xf numFmtId="0" fontId="13" fillId="0" borderId="0" xfId="0" applyFont="1" applyAlignment="1">
      <alignment vertical="center"/>
    </xf>
    <xf numFmtId="0" fontId="13" fillId="4" borderId="0" xfId="0" applyFont="1" applyFill="1" applyAlignment="1">
      <alignment horizontal="right"/>
    </xf>
    <xf numFmtId="0" fontId="9" fillId="8" borderId="0" xfId="0" applyFont="1" applyFill="1" applyAlignment="1">
      <alignment horizontal="right" vertical="center"/>
    </xf>
    <xf numFmtId="0" fontId="13" fillId="4" borderId="0" xfId="0" applyFont="1" applyFill="1" applyAlignment="1">
      <alignment horizontal="right" vertical="center"/>
    </xf>
    <xf numFmtId="0" fontId="10" fillId="8" borderId="0" xfId="0" applyFont="1" applyFill="1"/>
    <xf numFmtId="0" fontId="9" fillId="2" borderId="0" xfId="0" applyFont="1" applyFill="1" applyAlignment="1">
      <alignment horizontal="center" vertical="center"/>
    </xf>
    <xf numFmtId="0" fontId="9" fillId="4" borderId="0" xfId="0" applyFont="1" applyFill="1" applyAlignment="1">
      <alignment horizontal="center" vertical="center"/>
    </xf>
    <xf numFmtId="0" fontId="9" fillId="8" borderId="0" xfId="0" applyFont="1" applyFill="1" applyAlignment="1">
      <alignment vertical="top" wrapText="1"/>
    </xf>
    <xf numFmtId="0" fontId="10" fillId="4" borderId="0" xfId="0" applyFont="1" applyFill="1" applyAlignment="1">
      <alignment vertical="top" wrapText="1"/>
    </xf>
    <xf numFmtId="0" fontId="9" fillId="4" borderId="0" xfId="0" applyFont="1" applyFill="1" applyAlignment="1">
      <alignment vertical="top" wrapText="1"/>
    </xf>
    <xf numFmtId="0" fontId="11" fillId="3" borderId="0" xfId="0" applyFont="1" applyFill="1" applyAlignment="1">
      <alignment vertical="top" wrapText="1"/>
    </xf>
    <xf numFmtId="0" fontId="13" fillId="0" borderId="0" xfId="0" applyFont="1" applyAlignment="1">
      <alignment horizontal="center" vertical="center"/>
    </xf>
    <xf numFmtId="0" fontId="9" fillId="3" borderId="0" xfId="0" applyFont="1" applyFill="1"/>
    <xf numFmtId="0" fontId="18" fillId="5" borderId="0" xfId="0" applyFont="1" applyFill="1"/>
    <xf numFmtId="0" fontId="10" fillId="0" borderId="0" xfId="0" applyFont="1"/>
    <xf numFmtId="0" fontId="19" fillId="3" borderId="0" xfId="0" applyFont="1" applyFill="1"/>
    <xf numFmtId="0" fontId="20" fillId="5" borderId="0" xfId="0" applyFont="1" applyFill="1"/>
    <xf numFmtId="0" fontId="21" fillId="0" borderId="0" xfId="0" applyFont="1"/>
    <xf numFmtId="0" fontId="13" fillId="4" borderId="0" xfId="0" applyFont="1" applyFill="1" applyAlignment="1">
      <alignment horizontal="right" vertical="top"/>
    </xf>
    <xf numFmtId="0" fontId="9" fillId="8" borderId="0" xfId="0" applyFont="1" applyFill="1" applyAlignment="1">
      <alignment vertical="center"/>
    </xf>
    <xf numFmtId="0" fontId="10" fillId="4" borderId="0" xfId="0" applyFont="1" applyFill="1" applyAlignment="1">
      <alignment vertical="center"/>
    </xf>
    <xf numFmtId="0" fontId="14" fillId="8" borderId="0" xfId="0" applyFont="1" applyFill="1" applyAlignment="1">
      <alignment horizontal="right" vertical="center" wrapText="1"/>
    </xf>
    <xf numFmtId="0" fontId="13" fillId="4" borderId="0" xfId="0" applyFont="1" applyFill="1"/>
    <xf numFmtId="0" fontId="11" fillId="4" borderId="0" xfId="0" applyFont="1" applyFill="1" applyAlignment="1">
      <alignment horizontal="center"/>
    </xf>
    <xf numFmtId="0" fontId="11" fillId="4" borderId="0" xfId="0" applyFont="1" applyFill="1"/>
    <xf numFmtId="0" fontId="10" fillId="2" borderId="0" xfId="0" applyFont="1" applyFill="1" applyAlignment="1">
      <alignment horizontal="right" vertical="center"/>
    </xf>
    <xf numFmtId="0" fontId="9" fillId="7" borderId="0" xfId="0" applyFont="1" applyFill="1" applyAlignment="1">
      <alignment horizontal="left" vertical="center"/>
    </xf>
    <xf numFmtId="0" fontId="14" fillId="7" borderId="0" xfId="0" applyFont="1" applyFill="1" applyAlignment="1">
      <alignment horizontal="right" vertical="center" wrapText="1"/>
    </xf>
    <xf numFmtId="0" fontId="10" fillId="8" borderId="0" xfId="0" applyFont="1" applyFill="1" applyAlignment="1">
      <alignment horizontal="right" vertical="center"/>
    </xf>
    <xf numFmtId="0" fontId="10" fillId="2" borderId="0" xfId="0" applyFont="1" applyFill="1" applyAlignment="1">
      <alignment vertical="center"/>
    </xf>
    <xf numFmtId="0" fontId="0" fillId="2" borderId="0" xfId="0" applyFill="1" applyProtection="1"/>
    <xf numFmtId="0" fontId="0" fillId="0" borderId="0" xfId="0" applyProtection="1"/>
    <xf numFmtId="0" fontId="3" fillId="2" borderId="0" xfId="0" applyFont="1" applyFill="1" applyAlignment="1" applyProtection="1">
      <alignment horizontal="right"/>
    </xf>
    <xf numFmtId="0" fontId="1" fillId="2" borderId="0" xfId="0" applyFont="1" applyFill="1" applyAlignment="1" applyProtection="1">
      <alignment horizontal="center"/>
    </xf>
    <xf numFmtId="0" fontId="4" fillId="2" borderId="0" xfId="0" applyFont="1" applyFill="1" applyAlignment="1" applyProtection="1">
      <alignment horizontal="center"/>
    </xf>
    <xf numFmtId="0" fontId="6" fillId="8" borderId="0" xfId="0" applyFont="1" applyFill="1" applyAlignment="1" applyProtection="1">
      <alignment horizontal="center" vertical="center" wrapText="1"/>
    </xf>
    <xf numFmtId="0" fontId="8" fillId="8" borderId="0" xfId="0" applyFont="1" applyFill="1" applyAlignment="1" applyProtection="1">
      <alignment horizontal="center" vertical="center" wrapText="1"/>
    </xf>
    <xf numFmtId="0" fontId="0" fillId="0" borderId="0" xfId="0" applyAlignment="1" applyProtection="1">
      <alignment horizontal="center" vertical="center" wrapText="1"/>
    </xf>
    <xf numFmtId="0" fontId="6" fillId="8" borderId="0" xfId="0" applyFont="1" applyFill="1" applyProtection="1"/>
    <xf numFmtId="0" fontId="8" fillId="8" borderId="0" xfId="0" applyFont="1" applyFill="1" applyProtection="1"/>
    <xf numFmtId="0" fontId="0" fillId="0" borderId="0" xfId="0" applyFill="1" applyProtection="1"/>
    <xf numFmtId="0" fontId="22" fillId="2" borderId="0" xfId="0" applyFont="1" applyFill="1"/>
    <xf numFmtId="0" fontId="22" fillId="2" borderId="0" xfId="0" applyFont="1" applyFill="1" applyAlignment="1">
      <alignment horizontal="right" vertical="center"/>
    </xf>
    <xf numFmtId="0" fontId="23" fillId="2" borderId="0" xfId="0" applyFont="1" applyFill="1" applyAlignment="1">
      <alignment horizontal="center"/>
    </xf>
    <xf numFmtId="0" fontId="23" fillId="2" borderId="0" xfId="0" applyFont="1" applyFill="1"/>
    <xf numFmtId="0" fontId="24" fillId="3" borderId="0" xfId="0" applyFont="1" applyFill="1"/>
    <xf numFmtId="0" fontId="25" fillId="5" borderId="0" xfId="0" applyFont="1" applyFill="1"/>
    <xf numFmtId="0" fontId="26" fillId="0" borderId="0" xfId="0" applyFont="1"/>
    <xf numFmtId="0" fontId="27" fillId="2" borderId="0" xfId="0" applyFont="1" applyFill="1" applyAlignment="1">
      <alignment horizontal="right" vertical="center"/>
    </xf>
    <xf numFmtId="0" fontId="27" fillId="2" borderId="0" xfId="0" applyFont="1" applyFill="1" applyAlignment="1">
      <alignment horizontal="center" vertical="center"/>
    </xf>
    <xf numFmtId="0" fontId="27" fillId="2" borderId="0" xfId="0" applyFont="1" applyFill="1" applyAlignment="1">
      <alignment vertical="center" wrapText="1"/>
    </xf>
    <xf numFmtId="0" fontId="23" fillId="2" borderId="0" xfId="0" applyFont="1" applyFill="1" applyAlignment="1">
      <alignment vertical="center" wrapText="1"/>
    </xf>
    <xf numFmtId="0" fontId="23" fillId="2" borderId="0" xfId="0" applyFont="1" applyFill="1" applyAlignment="1">
      <alignment vertical="center"/>
    </xf>
    <xf numFmtId="0" fontId="24" fillId="3" borderId="0" xfId="0" applyFont="1" applyFill="1" applyAlignment="1">
      <alignment vertical="center"/>
    </xf>
    <xf numFmtId="0" fontId="25" fillId="5" borderId="0" xfId="0" applyFont="1" applyFill="1" applyAlignment="1">
      <alignment vertical="center"/>
    </xf>
    <xf numFmtId="9" fontId="27" fillId="2" borderId="0" xfId="0" applyNumberFormat="1" applyFont="1" applyFill="1" applyAlignment="1">
      <alignment horizontal="left" vertical="center" wrapText="1"/>
    </xf>
    <xf numFmtId="0" fontId="23" fillId="2" borderId="0" xfId="0" applyFont="1" applyFill="1" applyAlignment="1">
      <alignment horizontal="left" vertical="center" wrapText="1"/>
    </xf>
    <xf numFmtId="9" fontId="27" fillId="2" borderId="0" xfId="0" applyNumberFormat="1" applyFont="1" applyFill="1" applyAlignment="1">
      <alignment horizontal="center" vertical="center"/>
    </xf>
    <xf numFmtId="9" fontId="23" fillId="2" borderId="0" xfId="0" applyNumberFormat="1" applyFont="1" applyFill="1" applyAlignment="1">
      <alignment vertical="center"/>
    </xf>
    <xf numFmtId="0" fontId="28" fillId="0" borderId="0" xfId="0" applyFont="1"/>
    <xf numFmtId="9" fontId="23" fillId="2" borderId="0" xfId="0" applyNumberFormat="1" applyFont="1" applyFill="1"/>
    <xf numFmtId="0" fontId="27" fillId="2" borderId="0" xfId="0" applyFont="1" applyFill="1" applyAlignment="1">
      <alignment horizontal="center" vertical="center" wrapText="1"/>
    </xf>
    <xf numFmtId="0" fontId="7" fillId="0" borderId="0" xfId="0" applyFont="1" applyFill="1" applyBorder="1" applyAlignment="1">
      <alignment horizontal="center" vertical="top" wrapText="1"/>
    </xf>
    <xf numFmtId="0" fontId="0" fillId="0" borderId="7" xfId="0" applyBorder="1" applyAlignment="1">
      <alignment horizontal="right" vertical="top" wrapText="1"/>
    </xf>
    <xf numFmtId="0" fontId="30" fillId="0" borderId="0" xfId="1" applyFont="1" applyAlignment="1">
      <alignment horizontal="center" vertical="center"/>
    </xf>
    <xf numFmtId="0" fontId="30" fillId="0" borderId="0" xfId="1" applyFont="1" applyAlignment="1">
      <alignment horizontal="center" vertical="center" wrapText="1"/>
    </xf>
    <xf numFmtId="0" fontId="13" fillId="8" borderId="0" xfId="0" applyFont="1" applyFill="1"/>
    <xf numFmtId="0" fontId="13" fillId="8" borderId="0" xfId="0" applyFont="1" applyFill="1" applyAlignment="1">
      <alignment horizontal="right" vertical="center"/>
    </xf>
    <xf numFmtId="0" fontId="9" fillId="0" borderId="0" xfId="0" applyFont="1" applyFill="1" applyAlignment="1" applyProtection="1">
      <alignment vertical="center" wrapText="1"/>
    </xf>
    <xf numFmtId="0" fontId="9" fillId="0" borderId="0" xfId="0" applyFont="1" applyFill="1" applyAlignment="1" applyProtection="1">
      <alignment horizontal="center"/>
    </xf>
    <xf numFmtId="0" fontId="9" fillId="0" borderId="0" xfId="0" applyFont="1" applyFill="1" applyProtection="1"/>
    <xf numFmtId="0" fontId="9" fillId="4" borderId="0" xfId="0" applyFont="1" applyFill="1" applyAlignment="1" applyProtection="1">
      <alignment horizontal="center"/>
    </xf>
    <xf numFmtId="0" fontId="11" fillId="3" borderId="0" xfId="0" applyFont="1" applyFill="1" applyProtection="1"/>
    <xf numFmtId="0" fontId="9" fillId="0" borderId="0" xfId="0" applyFont="1" applyFill="1" applyBorder="1" applyAlignment="1" applyProtection="1">
      <alignment horizontal="center" vertical="center" wrapText="1"/>
    </xf>
    <xf numFmtId="0" fontId="10" fillId="0" borderId="0" xfId="0" applyFont="1" applyFill="1" applyProtection="1"/>
    <xf numFmtId="0" fontId="22" fillId="2" borderId="0" xfId="0" applyFont="1" applyFill="1" applyAlignment="1">
      <alignment vertical="center" wrapText="1"/>
    </xf>
    <xf numFmtId="0" fontId="10"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left" vertical="center" wrapText="1"/>
    </xf>
    <xf numFmtId="0" fontId="9" fillId="7" borderId="0" xfId="0" applyFont="1" applyFill="1" applyAlignment="1">
      <alignment horizontal="left" vertical="center" wrapText="1"/>
    </xf>
    <xf numFmtId="0" fontId="14" fillId="7" borderId="0" xfId="0" applyFont="1" applyFill="1" applyAlignment="1">
      <alignmen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6" fillId="4" borderId="0" xfId="0" applyFont="1" applyFill="1" applyBorder="1" applyAlignment="1">
      <alignment horizontal="center" vertical="center" wrapText="1"/>
    </xf>
    <xf numFmtId="3" fontId="10" fillId="4" borderId="0" xfId="0" applyNumberFormat="1" applyFont="1" applyFill="1" applyBorder="1" applyAlignment="1">
      <alignment horizontal="center" vertical="center" wrapText="1"/>
    </xf>
    <xf numFmtId="0" fontId="10" fillId="4" borderId="0" xfId="0" applyFont="1" applyFill="1" applyAlignment="1">
      <alignment horizontal="center" vertical="center" wrapText="1"/>
    </xf>
    <xf numFmtId="0" fontId="13" fillId="4" borderId="0" xfId="0" applyFont="1" applyFill="1" applyAlignment="1">
      <alignment vertical="center" wrapText="1"/>
    </xf>
    <xf numFmtId="0" fontId="10" fillId="0" borderId="0" xfId="0" applyFont="1" applyFill="1" applyAlignment="1" applyProtection="1">
      <alignment vertical="center" wrapText="1"/>
    </xf>
    <xf numFmtId="0" fontId="7" fillId="0" borderId="0" xfId="0" applyFont="1" applyFill="1" applyBorder="1" applyAlignment="1">
      <alignment horizontal="center" vertical="center" wrapText="1"/>
    </xf>
    <xf numFmtId="0" fontId="0" fillId="0" borderId="0" xfId="0" applyFont="1" applyAlignment="1">
      <alignment horizontal="left" vertical="center" wrapText="1"/>
    </xf>
    <xf numFmtId="0" fontId="7" fillId="0" borderId="0" xfId="0" applyFont="1" applyFill="1" applyAlignment="1">
      <alignment horizontal="center"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6" fillId="10" borderId="0" xfId="0" applyFont="1" applyFill="1" applyAlignment="1">
      <alignment horizontal="left" vertical="center" wrapText="1"/>
    </xf>
    <xf numFmtId="0" fontId="6" fillId="10" borderId="7" xfId="0" applyFont="1" applyFill="1" applyBorder="1" applyAlignment="1">
      <alignment horizontal="left" vertical="center" wrapText="1"/>
    </xf>
    <xf numFmtId="0" fontId="30" fillId="0" borderId="0" xfId="1" applyFont="1" applyAlignment="1">
      <alignment horizontal="center" vertical="top" wrapText="1"/>
    </xf>
    <xf numFmtId="0" fontId="15" fillId="0" borderId="0" xfId="0" applyFont="1" applyAlignment="1">
      <alignment horizontal="center" vertical="top" wrapText="1"/>
    </xf>
    <xf numFmtId="0" fontId="7" fillId="0" borderId="0" xfId="0" applyFont="1" applyFill="1" applyAlignment="1">
      <alignment horizontal="center" vertical="top" wrapText="1"/>
    </xf>
    <xf numFmtId="14" fontId="0" fillId="0" borderId="0" xfId="0" applyNumberFormat="1" applyAlignment="1">
      <alignment horizontal="right" vertical="top" wrapText="1"/>
    </xf>
    <xf numFmtId="3" fontId="0" fillId="0" borderId="0" xfId="0" applyNumberFormat="1" applyAlignment="1">
      <alignment horizontal="right" vertical="top" wrapText="1"/>
    </xf>
    <xf numFmtId="0" fontId="0" fillId="0" borderId="8" xfId="0" applyBorder="1" applyAlignment="1">
      <alignment horizontal="right" vertical="top" wrapText="1"/>
    </xf>
    <xf numFmtId="0" fontId="0" fillId="0" borderId="0" xfId="0" applyFont="1" applyAlignment="1">
      <alignment horizontal="right" vertical="top" wrapText="1"/>
    </xf>
    <xf numFmtId="0" fontId="0" fillId="0" borderId="0" xfId="0" applyNumberFormat="1" applyAlignment="1">
      <alignment horizontal="right" vertical="top" wrapText="1"/>
    </xf>
    <xf numFmtId="14" fontId="0" fillId="0" borderId="8" xfId="0" applyNumberFormat="1" applyBorder="1" applyAlignment="1">
      <alignment horizontal="right" vertical="top" wrapText="1"/>
    </xf>
    <xf numFmtId="166" fontId="0" fillId="0" borderId="0" xfId="2" applyNumberFormat="1" applyFont="1" applyAlignment="1">
      <alignment horizontal="right" vertical="top" wrapText="1"/>
    </xf>
    <xf numFmtId="0" fontId="10" fillId="4" borderId="0" xfId="0" applyFont="1" applyFill="1" applyBorder="1" applyAlignment="1" applyProtection="1">
      <alignment horizontal="center" vertical="center" wrapText="1"/>
    </xf>
    <xf numFmtId="0" fontId="2" fillId="5" borderId="0" xfId="1" applyFill="1" applyAlignment="1" applyProtection="1">
      <alignment horizontal="center" wrapText="1"/>
      <protection locked="0"/>
    </xf>
    <xf numFmtId="0" fontId="2" fillId="0" borderId="0" xfId="1" applyAlignment="1">
      <alignment horizontal="center" vertical="top" wrapText="1"/>
    </xf>
    <xf numFmtId="0" fontId="10" fillId="4" borderId="1"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14" fontId="10" fillId="4" borderId="4" xfId="0" applyNumberFormat="1" applyFont="1" applyFill="1" applyBorder="1" applyAlignment="1" applyProtection="1">
      <alignment horizontal="center" vertical="center" wrapText="1"/>
      <protection locked="0"/>
    </xf>
    <xf numFmtId="0" fontId="9" fillId="8" borderId="0" xfId="0" applyFont="1" applyFill="1" applyAlignment="1">
      <alignment horizontal="center" vertical="center" wrapText="1"/>
    </xf>
    <xf numFmtId="0" fontId="9" fillId="8" borderId="0" xfId="0" applyFont="1" applyFill="1" applyAlignment="1">
      <alignment horizontal="right" vertical="center" wrapText="1"/>
    </xf>
    <xf numFmtId="0" fontId="14" fillId="8" borderId="0" xfId="0" applyFont="1" applyFill="1" applyAlignment="1">
      <alignment horizontal="right" vertical="center" wrapText="1"/>
    </xf>
    <xf numFmtId="0" fontId="16" fillId="0" borderId="4" xfId="0" applyFont="1" applyFill="1" applyBorder="1" applyAlignment="1" applyProtection="1">
      <alignment horizontal="center" vertical="center" wrapText="1"/>
      <protection locked="0"/>
    </xf>
    <xf numFmtId="0" fontId="9" fillId="3" borderId="0" xfId="0" applyFont="1" applyFill="1" applyAlignment="1">
      <alignment horizontal="center" vertical="center"/>
    </xf>
    <xf numFmtId="0" fontId="14" fillId="6" borderId="0" xfId="0" applyFont="1" applyFill="1" applyAlignment="1">
      <alignment horizontal="center" vertical="center" wrapText="1"/>
    </xf>
    <xf numFmtId="166" fontId="10" fillId="4" borderId="4" xfId="2" applyNumberFormat="1" applyFont="1" applyFill="1" applyBorder="1" applyAlignment="1" applyProtection="1">
      <alignment horizontal="center" vertical="center" wrapText="1"/>
      <protection locked="0"/>
    </xf>
    <xf numFmtId="0" fontId="14" fillId="3" borderId="0" xfId="0" applyFont="1" applyFill="1" applyAlignment="1">
      <alignment horizontal="center" vertical="center"/>
    </xf>
    <xf numFmtId="0" fontId="9" fillId="8" borderId="0" xfId="0" applyFont="1" applyFill="1" applyAlignment="1">
      <alignment horizontal="right" wrapText="1"/>
    </xf>
    <xf numFmtId="0" fontId="9" fillId="8" borderId="0" xfId="0" applyFont="1" applyFill="1" applyAlignment="1">
      <alignment horizontal="center" vertical="center"/>
    </xf>
    <xf numFmtId="0" fontId="14" fillId="9" borderId="0" xfId="0" applyFont="1" applyFill="1" applyAlignment="1">
      <alignment horizontal="center" vertical="center"/>
    </xf>
    <xf numFmtId="14" fontId="10" fillId="4" borderId="1" xfId="0" applyNumberFormat="1" applyFont="1" applyFill="1" applyBorder="1" applyAlignment="1" applyProtection="1">
      <alignment horizontal="center" vertical="center" wrapText="1"/>
      <protection locked="0"/>
    </xf>
    <xf numFmtId="166" fontId="10" fillId="4" borderId="4" xfId="0" applyNumberFormat="1" applyFont="1" applyFill="1" applyBorder="1" applyAlignment="1" applyProtection="1">
      <alignment horizontal="center" vertical="center" wrapText="1"/>
      <protection locked="0"/>
    </xf>
    <xf numFmtId="0" fontId="14" fillId="2" borderId="0" xfId="0" applyFont="1" applyFill="1" applyAlignment="1">
      <alignment horizontal="center" vertical="center" wrapText="1"/>
    </xf>
    <xf numFmtId="0" fontId="9" fillId="8" borderId="0" xfId="0" applyFont="1" applyFill="1" applyAlignment="1">
      <alignment horizontal="right" vertical="top" wrapText="1"/>
    </xf>
    <xf numFmtId="0" fontId="9" fillId="8" borderId="0" xfId="0" applyFont="1" applyFill="1" applyAlignment="1">
      <alignment horizontal="right"/>
    </xf>
    <xf numFmtId="0" fontId="27" fillId="2" borderId="0" xfId="0" applyFont="1" applyFill="1" applyAlignment="1">
      <alignment horizontal="center" vertical="center"/>
    </xf>
    <xf numFmtId="0" fontId="14" fillId="8" borderId="0" xfId="0" applyFont="1" applyFill="1" applyAlignment="1">
      <alignment horizontal="left" vertical="center" wrapText="1"/>
    </xf>
    <xf numFmtId="0" fontId="14" fillId="8" borderId="0" xfId="0" applyFont="1" applyFill="1" applyAlignment="1">
      <alignment horizontal="left" vertical="center"/>
    </xf>
    <xf numFmtId="0" fontId="14" fillId="6" borderId="0" xfId="0" applyFont="1" applyFill="1" applyBorder="1" applyAlignment="1">
      <alignment horizontal="center" vertical="center" wrapText="1"/>
    </xf>
    <xf numFmtId="0" fontId="16" fillId="4" borderId="4" xfId="0" applyFont="1" applyFill="1" applyBorder="1" applyAlignment="1" applyProtection="1">
      <alignment horizontal="center" vertical="center" wrapText="1"/>
      <protection locked="0"/>
    </xf>
    <xf numFmtId="0" fontId="27" fillId="2" borderId="0" xfId="0" applyFont="1" applyFill="1" applyAlignment="1">
      <alignment horizontal="center" vertical="center" wrapText="1"/>
    </xf>
    <xf numFmtId="0" fontId="17" fillId="4" borderId="4" xfId="1"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1" fillId="8" borderId="0" xfId="0" applyFont="1" applyFill="1" applyAlignment="1">
      <alignment horizontal="center"/>
    </xf>
    <xf numFmtId="0" fontId="14" fillId="3" borderId="0" xfId="0" applyFont="1" applyFill="1" applyBorder="1" applyAlignment="1">
      <alignment horizontal="center" vertical="center"/>
    </xf>
    <xf numFmtId="0" fontId="32" fillId="9" borderId="0" xfId="0" applyFont="1" applyFill="1" applyAlignment="1">
      <alignment horizontal="center" vertical="center"/>
    </xf>
    <xf numFmtId="0" fontId="13" fillId="4" borderId="0" xfId="0" applyFont="1" applyFill="1" applyBorder="1" applyAlignment="1">
      <alignment horizontal="center"/>
    </xf>
    <xf numFmtId="0" fontId="17" fillId="4" borderId="1" xfId="1" applyFont="1" applyFill="1" applyBorder="1" applyAlignment="1" applyProtection="1">
      <alignment horizontal="center" vertical="center" wrapText="1"/>
      <protection locked="0"/>
    </xf>
    <xf numFmtId="3" fontId="10" fillId="4" borderId="1" xfId="0" applyNumberFormat="1" applyFont="1" applyFill="1" applyBorder="1" applyAlignment="1" applyProtection="1">
      <alignment horizontal="center" vertical="center" wrapText="1"/>
      <protection locked="0"/>
    </xf>
    <xf numFmtId="165" fontId="10" fillId="4" borderId="1" xfId="2" applyNumberFormat="1" applyFont="1" applyFill="1" applyBorder="1" applyAlignment="1" applyProtection="1">
      <alignment horizontal="center" vertical="center" wrapText="1"/>
      <protection locked="0"/>
    </xf>
    <xf numFmtId="165" fontId="10" fillId="4" borderId="2" xfId="2" applyNumberFormat="1" applyFont="1" applyFill="1" applyBorder="1" applyAlignment="1" applyProtection="1">
      <alignment horizontal="center" vertical="center" wrapText="1"/>
      <protection locked="0"/>
    </xf>
    <xf numFmtId="165" fontId="10" fillId="4" borderId="3" xfId="2" applyNumberFormat="1" applyFont="1" applyFill="1" applyBorder="1" applyAlignment="1" applyProtection="1">
      <alignment horizontal="center" vertical="center" wrapText="1"/>
      <protection locked="0"/>
    </xf>
    <xf numFmtId="167" fontId="10" fillId="4" borderId="4" xfId="2" applyNumberFormat="1" applyFont="1" applyFill="1" applyBorder="1" applyAlignment="1" applyProtection="1">
      <alignment horizontal="center" vertical="center" wrapText="1"/>
      <protection locked="0"/>
    </xf>
    <xf numFmtId="0" fontId="6" fillId="8" borderId="0" xfId="0" applyFont="1" applyFill="1" applyAlignment="1">
      <alignment horizontal="center"/>
    </xf>
    <xf numFmtId="0" fontId="31" fillId="0" borderId="5" xfId="0" applyFont="1" applyFill="1" applyBorder="1" applyAlignment="1">
      <alignment horizontal="center" vertical="top" wrapText="1"/>
    </xf>
    <xf numFmtId="0" fontId="31" fillId="0" borderId="6" xfId="0" applyFont="1" applyFill="1" applyBorder="1" applyAlignment="1">
      <alignment horizontal="center" vertical="top" wrapText="1"/>
    </xf>
    <xf numFmtId="0" fontId="6" fillId="11" borderId="0" xfId="0" applyFont="1" applyFill="1" applyAlignment="1">
      <alignment horizontal="center"/>
    </xf>
    <xf numFmtId="0" fontId="0" fillId="0" borderId="0" xfId="0" applyAlignment="1">
      <alignment horizontal="center"/>
    </xf>
    <xf numFmtId="0" fontId="6" fillId="8" borderId="7" xfId="0" applyFont="1" applyFill="1" applyBorder="1" applyAlignment="1">
      <alignment horizontal="center"/>
    </xf>
    <xf numFmtId="0" fontId="7" fillId="0" borderId="0" xfId="0" applyFont="1" applyFill="1" applyAlignment="1">
      <alignment horizontal="center"/>
    </xf>
    <xf numFmtId="0" fontId="0" fillId="0" borderId="7" xfId="0" applyBorder="1" applyAlignment="1">
      <alignment horizontal="center"/>
    </xf>
  </cellXfs>
  <cellStyles count="3">
    <cellStyle name="Hipervínculo" xfId="1" builtinId="8"/>
    <cellStyle name="Moneda" xfId="2" builtinId="4"/>
    <cellStyle name="Normal" xfId="0" builtinId="0"/>
  </cellStyles>
  <dxfs count="104">
    <dxf>
      <font>
        <color theme="0"/>
      </font>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92D050"/>
        </patternFill>
      </fill>
      <border>
        <left/>
        <right/>
        <top/>
        <bottom/>
        <vertical/>
        <horizontal/>
      </border>
    </dxf>
    <dxf>
      <font>
        <color theme="0"/>
      </font>
      <border>
        <left/>
        <right/>
        <top/>
        <bottom/>
        <vertical/>
        <horizontal/>
      </border>
    </dxf>
    <dxf>
      <font>
        <color theme="0"/>
      </font>
      <fill>
        <patternFill>
          <bgColor theme="0"/>
        </patternFill>
      </fill>
      <border>
        <left/>
        <right/>
        <top/>
        <bottom/>
        <vertical/>
        <horizontal/>
      </border>
    </dxf>
    <dxf>
      <font>
        <color theme="0"/>
      </font>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border>
        <left/>
        <right/>
        <top/>
        <bottom/>
        <vertical/>
        <horizontal/>
      </border>
    </dxf>
    <dxf>
      <font>
        <color theme="0"/>
      </font>
      <border>
        <left/>
        <right/>
        <top/>
        <bottom/>
        <vertical/>
        <horizontal/>
      </border>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3886200</xdr:colOff>
      <xdr:row>4</xdr:row>
      <xdr:rowOff>62859</xdr:rowOff>
    </xdr:to>
    <xdr:pic>
      <xdr:nvPicPr>
        <xdr:cNvPr id="4" name="Imagen 6">
          <a:extLst>
            <a:ext uri="{FF2B5EF4-FFF2-40B4-BE49-F238E27FC236}">
              <a16:creationId xmlns:a16="http://schemas.microsoft.com/office/drawing/2014/main" id="{700BCA4F-5849-4CAA-B830-34A6BEFEBE5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53"/>
        <a:stretch/>
      </xdr:blipFill>
      <xdr:spPr>
        <a:xfrm>
          <a:off x="2209800" y="0"/>
          <a:ext cx="4286250" cy="1224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347481</xdr:colOff>
      <xdr:row>1</xdr:row>
      <xdr:rowOff>127000</xdr:rowOff>
    </xdr:from>
    <xdr:to>
      <xdr:col>0</xdr:col>
      <xdr:colOff>1042341</xdr:colOff>
      <xdr:row>6</xdr:row>
      <xdr:rowOff>70411</xdr:rowOff>
    </xdr:to>
    <xdr:pic>
      <xdr:nvPicPr>
        <xdr:cNvPr id="3" name="Imagen 2" descr="http://igovisa.co/web/image/31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481" y="296333"/>
          <a:ext cx="694860" cy="684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3"/>
  <sheetViews>
    <sheetView showGridLines="0" showRowColHeaders="0" tabSelected="1" topLeftCell="B1" workbookViewId="0">
      <selection activeCell="C11" sqref="C11"/>
    </sheetView>
  </sheetViews>
  <sheetFormatPr baseColWidth="10" defaultColWidth="0" defaultRowHeight="15" x14ac:dyDescent="0.25"/>
  <cols>
    <col min="1" max="1" width="33" style="79" customWidth="1"/>
    <col min="2" max="2" width="6.140625" style="88" customWidth="1"/>
    <col min="3" max="3" width="102.42578125" style="88" customWidth="1"/>
    <col min="4" max="4" width="5.5703125" style="88" customWidth="1"/>
    <col min="5" max="5" width="5.85546875" style="79" customWidth="1"/>
    <col min="6" max="16384" width="11.42578125" style="79" hidden="1"/>
  </cols>
  <sheetData>
    <row r="1" spans="2:4" x14ac:dyDescent="0.25">
      <c r="B1" s="78"/>
      <c r="C1" s="78"/>
      <c r="D1" s="78"/>
    </row>
    <row r="2" spans="2:4" x14ac:dyDescent="0.25">
      <c r="B2" s="78"/>
      <c r="C2" s="78"/>
      <c r="D2" s="78"/>
    </row>
    <row r="3" spans="2:4" ht="46.5" x14ac:dyDescent="0.7">
      <c r="B3" s="78"/>
      <c r="C3" s="80" t="s">
        <v>69</v>
      </c>
      <c r="D3" s="78"/>
    </row>
    <row r="4" spans="2:4" x14ac:dyDescent="0.25">
      <c r="B4" s="78"/>
      <c r="C4" s="78"/>
      <c r="D4" s="78"/>
    </row>
    <row r="5" spans="2:4" ht="21.75" customHeight="1" x14ac:dyDescent="0.25">
      <c r="B5" s="78"/>
      <c r="C5" s="81" t="s">
        <v>283</v>
      </c>
      <c r="D5" s="78"/>
    </row>
    <row r="6" spans="2:4" ht="21.75" customHeight="1" x14ac:dyDescent="0.25">
      <c r="B6" s="78"/>
      <c r="C6" s="82"/>
      <c r="D6" s="78"/>
    </row>
    <row r="7" spans="2:4" s="85" customFormat="1" ht="36.75" customHeight="1" x14ac:dyDescent="0.25">
      <c r="B7" s="83"/>
      <c r="C7" s="84" t="s">
        <v>169</v>
      </c>
      <c r="D7" s="83"/>
    </row>
    <row r="8" spans="2:4" ht="9.75" customHeight="1" x14ac:dyDescent="0.25">
      <c r="B8" s="86"/>
      <c r="C8" s="87"/>
      <c r="D8" s="86"/>
    </row>
    <row r="9" spans="2:4" s="85" customFormat="1" ht="36.75" customHeight="1" x14ac:dyDescent="0.25">
      <c r="B9" s="83"/>
      <c r="C9" s="84" t="s">
        <v>170</v>
      </c>
      <c r="D9" s="83"/>
    </row>
    <row r="10" spans="2:4" ht="9.75" customHeight="1" x14ac:dyDescent="0.25">
      <c r="B10" s="86"/>
      <c r="C10" s="87"/>
      <c r="D10" s="86"/>
    </row>
    <row r="11" spans="2:4" s="85" customFormat="1" ht="30.75" customHeight="1" x14ac:dyDescent="0.25">
      <c r="B11" s="83"/>
      <c r="C11" s="84" t="s">
        <v>171</v>
      </c>
      <c r="D11" s="83"/>
    </row>
    <row r="12" spans="2:4" ht="9.75" customHeight="1" x14ac:dyDescent="0.25">
      <c r="B12" s="86"/>
      <c r="C12" s="87"/>
      <c r="D12" s="86"/>
    </row>
    <row r="13" spans="2:4" s="85" customFormat="1" ht="36.75" customHeight="1" x14ac:dyDescent="0.25">
      <c r="B13" s="83"/>
      <c r="C13" s="84" t="s">
        <v>282</v>
      </c>
      <c r="D13" s="83"/>
    </row>
    <row r="14" spans="2:4" ht="9.75" customHeight="1" x14ac:dyDescent="0.25">
      <c r="B14" s="86"/>
      <c r="C14" s="87"/>
      <c r="D14" s="86"/>
    </row>
    <row r="15" spans="2:4" s="85" customFormat="1" ht="57.75" customHeight="1" x14ac:dyDescent="0.25">
      <c r="B15" s="83"/>
      <c r="C15" s="84" t="s">
        <v>284</v>
      </c>
      <c r="D15" s="83"/>
    </row>
    <row r="16" spans="2:4" ht="9.75" customHeight="1" x14ac:dyDescent="0.25">
      <c r="B16" s="86"/>
      <c r="C16" s="87"/>
      <c r="D16" s="86"/>
    </row>
    <row r="17" spans="2:4" s="85" customFormat="1" ht="36.75" customHeight="1" x14ac:dyDescent="0.25">
      <c r="B17" s="83"/>
      <c r="C17" s="84" t="s">
        <v>172</v>
      </c>
      <c r="D17" s="83"/>
    </row>
    <row r="18" spans="2:4" s="85" customFormat="1" ht="36.75" customHeight="1" x14ac:dyDescent="0.25">
      <c r="B18" s="83"/>
      <c r="C18" s="84" t="s">
        <v>173</v>
      </c>
      <c r="D18" s="83"/>
    </row>
    <row r="19" spans="2:4" s="85" customFormat="1" ht="36.75" customHeight="1" x14ac:dyDescent="0.25">
      <c r="B19" s="83"/>
      <c r="C19" s="84" t="s">
        <v>175</v>
      </c>
      <c r="D19" s="83"/>
    </row>
    <row r="20" spans="2:4" s="85" customFormat="1" ht="45" customHeight="1" x14ac:dyDescent="0.25">
      <c r="B20" s="83"/>
      <c r="C20" s="84" t="s">
        <v>174</v>
      </c>
      <c r="D20" s="83"/>
    </row>
    <row r="21" spans="2:4" s="85" customFormat="1" ht="17.25" customHeight="1" x14ac:dyDescent="0.25">
      <c r="B21" s="83"/>
      <c r="C21" s="84"/>
      <c r="D21" s="83"/>
    </row>
    <row r="22" spans="2:4" ht="30" x14ac:dyDescent="0.25">
      <c r="B22" s="86"/>
      <c r="C22" s="155" t="s">
        <v>278</v>
      </c>
      <c r="D22" s="86"/>
    </row>
    <row r="23" spans="2:4" x14ac:dyDescent="0.25">
      <c r="B23" s="86"/>
      <c r="C23" s="86"/>
      <c r="D23" s="86"/>
    </row>
  </sheetData>
  <sheetProtection algorithmName="SHA-512" hashValue="/OCNyFdjfRXqiSwDoEnSI46jTWhJENHQgYnNzkfTMAloba8u7EqpCDpYy/wb+M1Q6njWYXTI28F7aQUAQktvTQ==" saltValue="v/L3+4W6LQU1+YzjotjFKQ==" spinCount="100000" sheet="1" objects="1" scenarios="1"/>
  <hyperlinks>
    <hyperlink ref="C22" location="Preformulario!F2" display="Si ya has leido TODOS los puntos anteriores da click aquí para comenzar" xr:uid="{00000000-0004-0000-00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386"/>
  <sheetViews>
    <sheetView showGridLines="0" showRowColHeaders="0" zoomScaleNormal="100" workbookViewId="0">
      <pane ySplit="9" topLeftCell="A10" activePane="bottomLeft" state="frozen"/>
      <selection pane="bottomLeft" activeCell="E333" sqref="E333:G333"/>
    </sheetView>
  </sheetViews>
  <sheetFormatPr baseColWidth="10" defaultColWidth="0" defaultRowHeight="12.75" x14ac:dyDescent="0.2"/>
  <cols>
    <col min="1" max="1" width="19.28515625" style="70" customWidth="1"/>
    <col min="2" max="2" width="29" style="51" customWidth="1"/>
    <col min="3" max="3" width="8.7109375" style="70" customWidth="1"/>
    <col min="4" max="4" width="6.140625" style="70" customWidth="1"/>
    <col min="5" max="5" width="24.42578125" style="134" customWidth="1"/>
    <col min="6" max="6" width="7.28515625" style="134" customWidth="1"/>
    <col min="7" max="7" width="33.7109375" style="134" customWidth="1"/>
    <col min="8" max="8" width="9.42578125" style="71" customWidth="1"/>
    <col min="9" max="9" width="9.7109375" style="72" customWidth="1"/>
    <col min="10" max="11" width="9.7109375" style="9" hidden="1" customWidth="1"/>
    <col min="12" max="12" width="9.7109375" style="10" hidden="1" customWidth="1"/>
    <col min="13" max="13" width="9.7109375" style="9" hidden="1" customWidth="1"/>
    <col min="14" max="16384" width="9.7109375" style="11" hidden="1"/>
  </cols>
  <sheetData>
    <row r="1" spans="1:17" s="95" customFormat="1" ht="11.25" customHeight="1" x14ac:dyDescent="0.2">
      <c r="A1" s="89"/>
      <c r="B1" s="90"/>
      <c r="C1" s="89"/>
      <c r="D1" s="89"/>
      <c r="E1" s="123"/>
      <c r="F1" s="123"/>
      <c r="G1" s="123"/>
      <c r="H1" s="91"/>
      <c r="I1" s="92"/>
      <c r="J1" s="93"/>
      <c r="K1" s="93"/>
      <c r="L1" s="94"/>
      <c r="M1" s="93"/>
    </row>
    <row r="2" spans="1:17" s="95" customFormat="1" ht="11.25" customHeight="1" x14ac:dyDescent="0.2">
      <c r="A2" s="89"/>
      <c r="B2" s="96" t="s">
        <v>0</v>
      </c>
      <c r="C2" s="97"/>
      <c r="D2" s="97"/>
      <c r="E2" s="98" t="str">
        <f>IF(E3=100%,"COMPLETO","INCOMPLETO")</f>
        <v>INCOMPLETO</v>
      </c>
      <c r="F2" s="99"/>
      <c r="G2" s="178" t="s">
        <v>70</v>
      </c>
      <c r="H2" s="178"/>
      <c r="I2" s="100"/>
      <c r="J2" s="101"/>
      <c r="K2" s="101"/>
      <c r="L2" s="102"/>
      <c r="M2" s="101"/>
    </row>
    <row r="3" spans="1:17" s="95" customFormat="1" ht="11.25" customHeight="1" x14ac:dyDescent="0.2">
      <c r="A3" s="89"/>
      <c r="B3" s="96" t="s">
        <v>201</v>
      </c>
      <c r="C3" s="97"/>
      <c r="D3" s="97"/>
      <c r="E3" s="103">
        <f>AVERAGE(H3:H8)</f>
        <v>0</v>
      </c>
      <c r="F3" s="99"/>
      <c r="G3" s="104" t="s">
        <v>1</v>
      </c>
      <c r="H3" s="105">
        <f>L19/30</f>
        <v>0</v>
      </c>
      <c r="I3" s="106"/>
      <c r="J3" s="107" t="s">
        <v>202</v>
      </c>
      <c r="K3" s="107"/>
      <c r="L3" s="107"/>
      <c r="M3" s="101"/>
    </row>
    <row r="4" spans="1:17" s="95" customFormat="1" ht="11.25" customHeight="1" x14ac:dyDescent="0.2">
      <c r="A4" s="89"/>
      <c r="B4" s="183" t="str">
        <f>IF(E3=100%,J3,J5)</f>
        <v xml:space="preserve">RECUERDA QUE DEBES COMPLETAR EL FORMULARIO EN SU TOTALIDAD </v>
      </c>
      <c r="C4" s="183"/>
      <c r="D4" s="183"/>
      <c r="E4" s="183"/>
      <c r="F4" s="99"/>
      <c r="G4" s="104" t="s">
        <v>2</v>
      </c>
      <c r="H4" s="105">
        <f>L83/38</f>
        <v>0</v>
      </c>
      <c r="I4" s="108"/>
      <c r="J4" s="107" t="s">
        <v>65</v>
      </c>
      <c r="K4" s="107"/>
      <c r="L4" s="107"/>
      <c r="M4" s="93"/>
    </row>
    <row r="5" spans="1:17" s="95" customFormat="1" ht="11.25" customHeight="1" x14ac:dyDescent="0.2">
      <c r="A5" s="89"/>
      <c r="B5" s="183"/>
      <c r="C5" s="183"/>
      <c r="D5" s="183"/>
      <c r="E5" s="183"/>
      <c r="F5" s="99"/>
      <c r="G5" s="104" t="s">
        <v>203</v>
      </c>
      <c r="H5" s="105">
        <f>L166/19</f>
        <v>0</v>
      </c>
      <c r="I5" s="108"/>
      <c r="J5" s="107" t="s">
        <v>66</v>
      </c>
      <c r="K5" s="107"/>
      <c r="L5" s="107"/>
      <c r="M5" s="93"/>
      <c r="Q5" s="95" t="s">
        <v>68</v>
      </c>
    </row>
    <row r="6" spans="1:17" s="95" customFormat="1" ht="11.25" customHeight="1" x14ac:dyDescent="0.2">
      <c r="A6" s="89"/>
      <c r="B6" s="183" t="str">
        <f>IF(E3=100%,J4,J6)</f>
        <v>VERIFICA LAS PREGUNTAS CON UNA X AL LADO</v>
      </c>
      <c r="C6" s="183"/>
      <c r="D6" s="183"/>
      <c r="E6" s="183"/>
      <c r="F6" s="99"/>
      <c r="G6" s="104" t="s">
        <v>204</v>
      </c>
      <c r="H6" s="105">
        <f>L206/20</f>
        <v>0</v>
      </c>
      <c r="I6" s="108"/>
      <c r="J6" s="107" t="s">
        <v>187</v>
      </c>
      <c r="K6" s="107"/>
      <c r="L6" s="107"/>
      <c r="M6" s="93"/>
    </row>
    <row r="7" spans="1:17" s="95" customFormat="1" ht="11.25" customHeight="1" x14ac:dyDescent="0.2">
      <c r="A7" s="89"/>
      <c r="B7" s="183"/>
      <c r="C7" s="183"/>
      <c r="D7" s="183"/>
      <c r="E7" s="183"/>
      <c r="F7" s="99"/>
      <c r="G7" s="104" t="s">
        <v>205</v>
      </c>
      <c r="H7" s="105">
        <f>L253/53</f>
        <v>0</v>
      </c>
      <c r="I7" s="108"/>
      <c r="J7" s="93"/>
      <c r="K7" s="93"/>
      <c r="L7" s="94"/>
      <c r="M7" s="93"/>
    </row>
    <row r="8" spans="1:17" s="95" customFormat="1" ht="11.25" customHeight="1" x14ac:dyDescent="0.2">
      <c r="A8" s="89"/>
      <c r="B8" s="109"/>
      <c r="C8" s="109"/>
      <c r="D8" s="109"/>
      <c r="E8" s="109"/>
      <c r="F8" s="99"/>
      <c r="G8" s="104" t="s">
        <v>200</v>
      </c>
      <c r="H8" s="105">
        <f>L372/3</f>
        <v>0</v>
      </c>
      <c r="I8" s="108"/>
      <c r="J8" s="93"/>
      <c r="K8" s="93"/>
      <c r="L8" s="94"/>
      <c r="M8" s="93"/>
    </row>
    <row r="9" spans="1:17" ht="6.75" customHeight="1" x14ac:dyDescent="0.25">
      <c r="A9" s="7"/>
      <c r="B9" s="73"/>
      <c r="C9" s="7"/>
      <c r="D9" s="7"/>
      <c r="E9" s="124"/>
      <c r="F9" s="125"/>
      <c r="G9" s="126"/>
      <c r="H9" s="17"/>
      <c r="I9" s="6"/>
    </row>
    <row r="10" spans="1:17" ht="13.5" x14ac:dyDescent="0.25">
      <c r="A10" s="18"/>
      <c r="B10" s="74"/>
      <c r="C10" s="18"/>
      <c r="D10" s="18"/>
      <c r="E10" s="127"/>
      <c r="F10" s="127"/>
      <c r="G10" s="127"/>
      <c r="H10" s="18"/>
      <c r="I10" s="19"/>
    </row>
    <row r="11" spans="1:17" ht="27" customHeight="1" x14ac:dyDescent="0.25">
      <c r="A11" s="20"/>
      <c r="B11" s="180" t="s">
        <v>3</v>
      </c>
      <c r="C11" s="180"/>
      <c r="D11" s="180"/>
      <c r="E11" s="180"/>
      <c r="F11" s="180"/>
      <c r="G11" s="180"/>
      <c r="H11" s="180"/>
      <c r="I11" s="21"/>
    </row>
    <row r="12" spans="1:17" ht="27" customHeight="1" x14ac:dyDescent="0.25">
      <c r="A12" s="20"/>
      <c r="B12" s="179" t="s">
        <v>253</v>
      </c>
      <c r="C12" s="179"/>
      <c r="D12" s="179"/>
      <c r="E12" s="179"/>
      <c r="F12" s="179"/>
      <c r="G12" s="179"/>
      <c r="H12" s="179"/>
      <c r="I12" s="22"/>
    </row>
    <row r="13" spans="1:17" ht="27" customHeight="1" x14ac:dyDescent="0.25">
      <c r="A13" s="20"/>
      <c r="B13" s="179" t="s">
        <v>102</v>
      </c>
      <c r="C13" s="179"/>
      <c r="D13" s="179"/>
      <c r="E13" s="179"/>
      <c r="F13" s="179"/>
      <c r="G13" s="179"/>
      <c r="H13" s="23"/>
      <c r="I13" s="22"/>
    </row>
    <row r="14" spans="1:17" ht="27" customHeight="1" x14ac:dyDescent="0.25">
      <c r="A14" s="20"/>
      <c r="B14" s="179" t="s">
        <v>254</v>
      </c>
      <c r="C14" s="179"/>
      <c r="D14" s="179"/>
      <c r="E14" s="179"/>
      <c r="F14" s="179"/>
      <c r="G14" s="179"/>
      <c r="H14" s="179"/>
      <c r="I14" s="22"/>
    </row>
    <row r="15" spans="1:17" ht="27" customHeight="1" x14ac:dyDescent="0.25">
      <c r="A15" s="20"/>
      <c r="B15" s="179" t="s">
        <v>95</v>
      </c>
      <c r="C15" s="179"/>
      <c r="D15" s="179"/>
      <c r="E15" s="179"/>
      <c r="F15" s="179"/>
      <c r="G15" s="179"/>
      <c r="H15" s="179"/>
      <c r="I15" s="22"/>
    </row>
    <row r="16" spans="1:17" ht="27" customHeight="1" x14ac:dyDescent="0.25">
      <c r="A16" s="20"/>
      <c r="B16" s="179" t="s">
        <v>279</v>
      </c>
      <c r="C16" s="179"/>
      <c r="D16" s="179"/>
      <c r="E16" s="179"/>
      <c r="F16" s="179"/>
      <c r="G16" s="179"/>
      <c r="H16" s="179"/>
      <c r="I16" s="22"/>
    </row>
    <row r="17" spans="1:14" ht="27" customHeight="1" x14ac:dyDescent="0.25">
      <c r="A17" s="19"/>
      <c r="B17" s="75"/>
      <c r="C17" s="24"/>
      <c r="D17" s="24"/>
      <c r="E17" s="128"/>
      <c r="F17" s="128"/>
      <c r="G17" s="128"/>
      <c r="H17" s="25"/>
      <c r="I17" s="24"/>
    </row>
    <row r="18" spans="1:14" ht="27" customHeight="1" x14ac:dyDescent="0.2">
      <c r="A18" s="171" t="s">
        <v>206</v>
      </c>
      <c r="B18" s="171"/>
      <c r="C18" s="171"/>
      <c r="D18" s="171"/>
      <c r="E18" s="171"/>
      <c r="F18" s="171"/>
      <c r="G18" s="171"/>
      <c r="H18" s="171"/>
      <c r="I18" s="171"/>
    </row>
    <row r="19" spans="1:14" ht="27" customHeight="1" x14ac:dyDescent="0.25">
      <c r="A19" s="7"/>
      <c r="B19" s="12" t="s">
        <v>4</v>
      </c>
      <c r="C19" s="13"/>
      <c r="D19" s="13"/>
      <c r="E19" s="167" t="str">
        <f>"ESTATUS ="&amp;IF(H3=100%," COMPLETO"," INCOMPLETO")</f>
        <v>ESTATUS = INCOMPLETO</v>
      </c>
      <c r="F19" s="167"/>
      <c r="G19" s="167"/>
      <c r="H19" s="26"/>
      <c r="I19" s="27"/>
      <c r="J19" s="28"/>
      <c r="K19" s="28" t="s">
        <v>5</v>
      </c>
      <c r="L19" s="29">
        <f>SUM(L21:L81)</f>
        <v>0</v>
      </c>
      <c r="M19" s="28"/>
    </row>
    <row r="20" spans="1:14" ht="13.5" x14ac:dyDescent="0.25">
      <c r="A20" s="30"/>
      <c r="B20" s="50"/>
      <c r="C20" s="30"/>
      <c r="D20" s="32"/>
      <c r="E20" s="47"/>
      <c r="F20" s="47"/>
      <c r="G20" s="47"/>
      <c r="H20" s="34"/>
      <c r="I20" s="32"/>
      <c r="L20" s="10" t="s">
        <v>168</v>
      </c>
    </row>
    <row r="21" spans="1:14" ht="13.5" x14ac:dyDescent="0.25">
      <c r="A21" s="30"/>
      <c r="B21" s="50" t="s">
        <v>103</v>
      </c>
      <c r="C21" s="31"/>
      <c r="D21" s="35"/>
      <c r="E21" s="157"/>
      <c r="F21" s="158"/>
      <c r="G21" s="159"/>
      <c r="H21" s="34">
        <f>IF(L21=1,"",0)</f>
        <v>0</v>
      </c>
      <c r="I21" s="32"/>
      <c r="K21" s="9" t="s">
        <v>6</v>
      </c>
      <c r="L21" s="10">
        <f>IF(E21&lt;&gt;"",1,0)</f>
        <v>0</v>
      </c>
      <c r="M21" s="9">
        <f>IF(K21&lt;&gt;"",0,1)</f>
        <v>0</v>
      </c>
    </row>
    <row r="22" spans="1:14" ht="13.5" x14ac:dyDescent="0.25">
      <c r="A22" s="30"/>
      <c r="B22" s="50"/>
      <c r="C22" s="31"/>
      <c r="D22" s="35"/>
      <c r="E22" s="129"/>
      <c r="F22" s="129"/>
      <c r="G22" s="129"/>
      <c r="H22" s="34"/>
      <c r="I22" s="32"/>
    </row>
    <row r="23" spans="1:14" ht="13.5" x14ac:dyDescent="0.25">
      <c r="A23" s="30"/>
      <c r="B23" s="50" t="s">
        <v>104</v>
      </c>
      <c r="C23" s="31"/>
      <c r="D23" s="35"/>
      <c r="E23" s="157"/>
      <c r="F23" s="158"/>
      <c r="G23" s="159"/>
      <c r="H23" s="34">
        <f>IF(L23=1,"",0)</f>
        <v>0</v>
      </c>
      <c r="I23" s="32"/>
      <c r="K23" s="9" t="s">
        <v>7</v>
      </c>
      <c r="L23" s="10">
        <f>IF(E23&lt;&gt;"",1,0)</f>
        <v>0</v>
      </c>
      <c r="M23" s="9">
        <f>IF(K23&lt;&gt;"",0,1)</f>
        <v>0</v>
      </c>
    </row>
    <row r="24" spans="1:14" ht="13.5" x14ac:dyDescent="0.25">
      <c r="A24" s="30"/>
      <c r="B24" s="50"/>
      <c r="C24" s="31"/>
      <c r="D24" s="35"/>
      <c r="E24" s="47"/>
      <c r="F24" s="47"/>
      <c r="G24" s="47"/>
      <c r="H24" s="34"/>
      <c r="I24" s="32"/>
    </row>
    <row r="25" spans="1:14" ht="13.5" x14ac:dyDescent="0.25">
      <c r="A25" s="30"/>
      <c r="B25" s="50" t="s">
        <v>110</v>
      </c>
      <c r="C25" s="30"/>
      <c r="D25" s="32"/>
      <c r="E25" s="157"/>
      <c r="F25" s="158"/>
      <c r="G25" s="159"/>
      <c r="H25" s="34">
        <f>IF(L25=1,"",0)</f>
        <v>0</v>
      </c>
      <c r="I25" s="32"/>
      <c r="K25" s="9" t="s">
        <v>8</v>
      </c>
      <c r="L25" s="10">
        <f>IF(E25&lt;&gt;"",1,0)</f>
        <v>0</v>
      </c>
      <c r="M25" s="9">
        <f>IF(K25&lt;&gt;"",0,1)</f>
        <v>0</v>
      </c>
    </row>
    <row r="26" spans="1:14" ht="13.5" x14ac:dyDescent="0.25">
      <c r="A26" s="30"/>
      <c r="B26" s="50"/>
      <c r="C26" s="30"/>
      <c r="D26" s="32"/>
      <c r="E26" s="130"/>
      <c r="F26" s="130"/>
      <c r="G26" s="130"/>
      <c r="H26" s="34"/>
      <c r="I26" s="32"/>
    </row>
    <row r="27" spans="1:14" ht="15.75" customHeight="1" x14ac:dyDescent="0.25">
      <c r="A27" s="176" t="str">
        <f>IF(E25="NO","CONTINUA CON LA SIGUIENTE PREGUNTA",N27)</f>
        <v>ESPECIFIQUE EL NOMBRE O NOMBRES QUE UTILIZO</v>
      </c>
      <c r="B27" s="176"/>
      <c r="C27" s="30"/>
      <c r="D27" s="32"/>
      <c r="E27" s="160"/>
      <c r="F27" s="160"/>
      <c r="G27" s="160"/>
      <c r="H27" s="34">
        <f>IF(L27=1,"",0)</f>
        <v>0</v>
      </c>
      <c r="I27" s="32"/>
      <c r="L27" s="10">
        <f>IF(E25="NO",1,IF(E27&lt;&gt;"",1,0))</f>
        <v>0</v>
      </c>
      <c r="M27" s="9">
        <f>IF(K27&lt;&gt;"",0,1)</f>
        <v>1</v>
      </c>
      <c r="N27" s="36" t="s">
        <v>9</v>
      </c>
    </row>
    <row r="28" spans="1:14" ht="15.75" customHeight="1" x14ac:dyDescent="0.25">
      <c r="A28" s="37"/>
      <c r="B28" s="39"/>
      <c r="C28" s="30"/>
      <c r="D28" s="32"/>
      <c r="E28" s="129"/>
      <c r="F28" s="129"/>
      <c r="G28" s="129"/>
      <c r="H28" s="34"/>
      <c r="I28" s="32"/>
      <c r="N28" s="36"/>
    </row>
    <row r="29" spans="1:14" ht="13.5" x14ac:dyDescent="0.25">
      <c r="A29" s="30"/>
      <c r="B29" s="50" t="s">
        <v>10</v>
      </c>
      <c r="C29" s="30"/>
      <c r="D29" s="32"/>
      <c r="E29" s="182"/>
      <c r="F29" s="182"/>
      <c r="G29" s="182"/>
      <c r="H29" s="34">
        <f>IF(L29=1,"",0)</f>
        <v>0</v>
      </c>
      <c r="I29" s="32"/>
      <c r="K29" s="9" t="s">
        <v>11</v>
      </c>
      <c r="L29" s="10">
        <f>IF(E29&lt;&gt;"",1,0)</f>
        <v>0</v>
      </c>
      <c r="M29" s="9">
        <f>IF(K29&lt;&gt;"",0,1)</f>
        <v>0</v>
      </c>
    </row>
    <row r="30" spans="1:14" ht="13.5" x14ac:dyDescent="0.25">
      <c r="A30" s="30"/>
      <c r="B30" s="50"/>
      <c r="C30" s="30"/>
      <c r="D30" s="32"/>
      <c r="E30" s="131"/>
      <c r="F30" s="131"/>
      <c r="G30" s="131"/>
      <c r="H30" s="34"/>
      <c r="I30" s="32"/>
    </row>
    <row r="31" spans="1:14" ht="13.5" x14ac:dyDescent="0.25">
      <c r="A31" s="30"/>
      <c r="B31" s="50" t="s">
        <v>12</v>
      </c>
      <c r="C31" s="30"/>
      <c r="D31" s="32"/>
      <c r="E31" s="157"/>
      <c r="F31" s="158"/>
      <c r="G31" s="159"/>
      <c r="H31" s="34">
        <f>IF(L31=1,"",0)</f>
        <v>0</v>
      </c>
      <c r="I31" s="32"/>
      <c r="K31" s="9" t="s">
        <v>13</v>
      </c>
      <c r="L31" s="10">
        <f>IF(E31&lt;&gt;"",1,0)</f>
        <v>0</v>
      </c>
      <c r="M31" s="9">
        <f>IF(K31&lt;&gt;"",0,1)</f>
        <v>0</v>
      </c>
    </row>
    <row r="32" spans="1:14" ht="13.5" x14ac:dyDescent="0.25">
      <c r="A32" s="30"/>
      <c r="B32" s="50"/>
      <c r="C32" s="30"/>
      <c r="D32" s="32"/>
      <c r="E32" s="129"/>
      <c r="F32" s="129"/>
      <c r="G32" s="129"/>
      <c r="H32" s="34"/>
      <c r="I32" s="32"/>
    </row>
    <row r="33" spans="1:14" ht="13.5" x14ac:dyDescent="0.25">
      <c r="A33" s="30"/>
      <c r="B33" s="50" t="s">
        <v>14</v>
      </c>
      <c r="C33" s="30"/>
      <c r="D33" s="32"/>
      <c r="E33" s="173"/>
      <c r="F33" s="158"/>
      <c r="G33" s="159"/>
      <c r="H33" s="34">
        <f>IF(L33=1,"",0)</f>
        <v>0</v>
      </c>
      <c r="I33" s="32"/>
      <c r="K33" s="38">
        <v>4123</v>
      </c>
      <c r="L33" s="10">
        <f>IF(E33&lt;&gt;"",1,0)</f>
        <v>0</v>
      </c>
      <c r="M33" s="9">
        <f>IF(K33&lt;&gt;"",0,1)</f>
        <v>0</v>
      </c>
    </row>
    <row r="34" spans="1:14" ht="13.5" x14ac:dyDescent="0.25">
      <c r="A34" s="30"/>
      <c r="B34" s="50"/>
      <c r="C34" s="30"/>
      <c r="D34" s="32"/>
      <c r="E34" s="129"/>
      <c r="F34" s="129"/>
      <c r="G34" s="129"/>
      <c r="H34" s="34"/>
      <c r="I34" s="32"/>
      <c r="K34" s="38"/>
    </row>
    <row r="35" spans="1:14" ht="13.5" x14ac:dyDescent="0.25">
      <c r="A35" s="30"/>
      <c r="B35" s="50" t="s">
        <v>111</v>
      </c>
      <c r="C35" s="30"/>
      <c r="D35" s="32"/>
      <c r="E35" s="185"/>
      <c r="F35" s="186"/>
      <c r="G35" s="187"/>
      <c r="H35" s="34">
        <f>IF(L35=1,"",0)</f>
        <v>0</v>
      </c>
      <c r="I35" s="32"/>
      <c r="J35" s="9" t="s">
        <v>15</v>
      </c>
      <c r="L35" s="10">
        <f>IF(E35&lt;&gt;"",1,0)</f>
        <v>0</v>
      </c>
      <c r="M35" s="9">
        <f>IF(E35&lt;&gt;"",0,1)</f>
        <v>1</v>
      </c>
    </row>
    <row r="36" spans="1:14" ht="13.5" x14ac:dyDescent="0.25">
      <c r="A36" s="30"/>
      <c r="B36" s="50"/>
      <c r="C36" s="30"/>
      <c r="D36" s="32"/>
      <c r="E36" s="131"/>
      <c r="F36" s="131"/>
      <c r="G36" s="131"/>
      <c r="H36" s="34"/>
      <c r="I36" s="32"/>
    </row>
    <row r="37" spans="1:14" ht="13.5" x14ac:dyDescent="0.25">
      <c r="A37" s="30"/>
      <c r="B37" s="50" t="s">
        <v>16</v>
      </c>
      <c r="C37" s="30"/>
      <c r="D37" s="32"/>
      <c r="E37" s="157"/>
      <c r="F37" s="158"/>
      <c r="G37" s="159"/>
      <c r="H37" s="34">
        <f>IF(L37=1,"",0)</f>
        <v>0</v>
      </c>
      <c r="I37" s="32"/>
      <c r="K37" s="9" t="s">
        <v>17</v>
      </c>
      <c r="L37" s="10">
        <f>IF(E37&lt;&gt;"",1,0)</f>
        <v>0</v>
      </c>
      <c r="M37" s="9">
        <f>IF(K37&lt;&gt;"",0,1)</f>
        <v>0</v>
      </c>
    </row>
    <row r="38" spans="1:14" ht="13.5" x14ac:dyDescent="0.25">
      <c r="A38" s="30"/>
      <c r="B38" s="50"/>
      <c r="C38" s="30"/>
      <c r="D38" s="32"/>
      <c r="E38" s="129"/>
      <c r="F38" s="129"/>
      <c r="G38" s="129"/>
      <c r="H38" s="34"/>
      <c r="I38" s="32"/>
    </row>
    <row r="39" spans="1:14" ht="13.5" x14ac:dyDescent="0.25">
      <c r="A39" s="30"/>
      <c r="B39" s="50" t="s">
        <v>207</v>
      </c>
      <c r="C39" s="30"/>
      <c r="D39" s="32"/>
      <c r="E39" s="157"/>
      <c r="F39" s="158"/>
      <c r="G39" s="159"/>
      <c r="H39" s="34">
        <f>IF(L39=1,"",0)</f>
        <v>0</v>
      </c>
      <c r="I39" s="32"/>
      <c r="K39" s="9" t="s">
        <v>18</v>
      </c>
      <c r="L39" s="10">
        <f>IF(E39&lt;&gt;"",1,0)</f>
        <v>0</v>
      </c>
      <c r="M39" s="9">
        <f>IF(K39&lt;&gt;"",0,1)</f>
        <v>0</v>
      </c>
    </row>
    <row r="40" spans="1:14" ht="13.5" x14ac:dyDescent="0.25">
      <c r="A40" s="30"/>
      <c r="B40" s="50"/>
      <c r="C40" s="30"/>
      <c r="D40" s="32"/>
      <c r="E40" s="129"/>
      <c r="F40" s="129"/>
      <c r="G40" s="129"/>
      <c r="H40" s="34"/>
      <c r="I40" s="32"/>
    </row>
    <row r="41" spans="1:14" ht="13.5" x14ac:dyDescent="0.25">
      <c r="A41" s="30"/>
      <c r="B41" s="50" t="s">
        <v>100</v>
      </c>
      <c r="C41" s="30"/>
      <c r="D41" s="32"/>
      <c r="E41" s="157"/>
      <c r="F41" s="158"/>
      <c r="G41" s="159"/>
      <c r="H41" s="34">
        <f>IF(L41=1,"",0)</f>
        <v>0</v>
      </c>
      <c r="I41" s="32"/>
      <c r="K41" s="9" t="s">
        <v>96</v>
      </c>
      <c r="L41" s="10">
        <f>IF(E41&lt;&gt;"",1,0)</f>
        <v>0</v>
      </c>
      <c r="M41" s="9">
        <f>IF(K41&lt;&gt;"",0,1)</f>
        <v>0</v>
      </c>
    </row>
    <row r="42" spans="1:14" ht="13.5" x14ac:dyDescent="0.25">
      <c r="A42" s="30"/>
      <c r="B42" s="50"/>
      <c r="C42" s="30"/>
      <c r="D42" s="32"/>
      <c r="E42" s="129"/>
      <c r="F42" s="129"/>
      <c r="G42" s="129"/>
      <c r="H42" s="34"/>
      <c r="I42" s="32"/>
    </row>
    <row r="43" spans="1:14" ht="13.5" x14ac:dyDescent="0.25">
      <c r="A43" s="30"/>
      <c r="B43" s="50" t="s">
        <v>19</v>
      </c>
      <c r="C43" s="30"/>
      <c r="D43" s="32"/>
      <c r="E43" s="193"/>
      <c r="F43" s="158"/>
      <c r="G43" s="159"/>
      <c r="H43" s="34">
        <f>IF(L43=1,"",0)</f>
        <v>0</v>
      </c>
      <c r="I43" s="32"/>
      <c r="K43" s="9">
        <v>12312312312</v>
      </c>
      <c r="L43" s="10">
        <f>IF(E43&lt;&gt;"",1,0)</f>
        <v>0</v>
      </c>
      <c r="M43" s="9">
        <f>IF(K43&lt;&gt;"",0,1)</f>
        <v>0</v>
      </c>
    </row>
    <row r="44" spans="1:14" ht="13.5" x14ac:dyDescent="0.25">
      <c r="A44" s="30"/>
      <c r="B44" s="50"/>
      <c r="C44" s="30"/>
      <c r="D44" s="32"/>
      <c r="E44" s="132"/>
      <c r="F44" s="129"/>
      <c r="G44" s="129"/>
      <c r="H44" s="34"/>
      <c r="I44" s="32"/>
    </row>
    <row r="45" spans="1:14" ht="13.5" x14ac:dyDescent="0.25">
      <c r="A45" s="30"/>
      <c r="B45" s="163" t="s">
        <v>20</v>
      </c>
      <c r="C45" s="30"/>
      <c r="D45" s="32"/>
      <c r="E45" s="157"/>
      <c r="F45" s="158"/>
      <c r="G45" s="159"/>
      <c r="H45" s="34">
        <f>IF(L45=1,"",0)</f>
        <v>0</v>
      </c>
      <c r="I45" s="32"/>
      <c r="K45" s="9" t="s">
        <v>21</v>
      </c>
      <c r="L45" s="10">
        <f>IF(E45&lt;&gt;"",1,0)</f>
        <v>0</v>
      </c>
      <c r="M45" s="9">
        <f>IF(K45&lt;&gt;"",0,1)</f>
        <v>0</v>
      </c>
    </row>
    <row r="46" spans="1:14" ht="13.5" x14ac:dyDescent="0.25">
      <c r="A46" s="30"/>
      <c r="B46" s="163"/>
      <c r="C46" s="30"/>
      <c r="D46" s="32"/>
      <c r="E46" s="47"/>
      <c r="F46" s="47"/>
      <c r="G46" s="47"/>
      <c r="H46" s="34"/>
      <c r="I46" s="32"/>
    </row>
    <row r="47" spans="1:14" ht="41.25" customHeight="1" x14ac:dyDescent="0.25">
      <c r="A47" s="30"/>
      <c r="B47" s="39" t="str">
        <f>IF(E45="NO","CONTINUA CON LA SIGUIENTE PREGUNTA",N47)</f>
        <v>OTRA NACIONALIDAD</v>
      </c>
      <c r="C47" s="30"/>
      <c r="D47" s="32"/>
      <c r="E47" s="160"/>
      <c r="F47" s="160"/>
      <c r="G47" s="160"/>
      <c r="H47" s="34">
        <f>IF(L47=1,"",0)</f>
        <v>0</v>
      </c>
      <c r="I47" s="32"/>
      <c r="L47" s="10">
        <f>IF(E45="NO",1,IF(E47&lt;&gt;"",1,0))</f>
        <v>0</v>
      </c>
      <c r="N47" s="11" t="s">
        <v>109</v>
      </c>
    </row>
    <row r="48" spans="1:14" ht="13.5" x14ac:dyDescent="0.25">
      <c r="A48" s="30"/>
      <c r="B48" s="50"/>
      <c r="C48" s="30"/>
      <c r="D48" s="32"/>
      <c r="E48" s="47"/>
      <c r="F48" s="47"/>
      <c r="G48" s="47"/>
      <c r="H48" s="34"/>
      <c r="I48" s="32"/>
    </row>
    <row r="49" spans="1:14" ht="13.5" x14ac:dyDescent="0.25">
      <c r="A49" s="30"/>
      <c r="B49" s="50" t="s">
        <v>208</v>
      </c>
      <c r="C49" s="30"/>
      <c r="D49" s="32"/>
      <c r="E49" s="157"/>
      <c r="F49" s="158"/>
      <c r="G49" s="159"/>
      <c r="H49" s="34">
        <f>IF(L49=1,"",0)</f>
        <v>0</v>
      </c>
      <c r="I49" s="32"/>
      <c r="K49" s="9" t="s">
        <v>22</v>
      </c>
      <c r="L49" s="10">
        <f>IF(E49&lt;&gt;"",1,0)</f>
        <v>0</v>
      </c>
      <c r="M49" s="9">
        <f t="shared" ref="M49:M65" si="0">IF(K49&lt;&gt;"",0,1)</f>
        <v>0</v>
      </c>
    </row>
    <row r="50" spans="1:14" ht="13.5" x14ac:dyDescent="0.25">
      <c r="A50" s="30"/>
      <c r="B50" s="50"/>
      <c r="C50" s="30"/>
      <c r="D50" s="32"/>
      <c r="E50" s="129"/>
      <c r="F50" s="129"/>
      <c r="G50" s="129"/>
      <c r="H50" s="34"/>
      <c r="I50" s="32"/>
    </row>
    <row r="51" spans="1:14" ht="13.5" x14ac:dyDescent="0.25">
      <c r="A51" s="30"/>
      <c r="B51" s="50" t="s">
        <v>23</v>
      </c>
      <c r="C51" s="30"/>
      <c r="D51" s="32"/>
      <c r="E51" s="160"/>
      <c r="F51" s="160"/>
      <c r="G51" s="160"/>
      <c r="H51" s="34">
        <f>IF(L51=1,"",0)</f>
        <v>0</v>
      </c>
      <c r="I51" s="32"/>
      <c r="K51" s="9" t="s">
        <v>24</v>
      </c>
      <c r="L51" s="10">
        <f>IF(E51&lt;&gt;"",1,0)</f>
        <v>0</v>
      </c>
      <c r="M51" s="9">
        <f t="shared" si="0"/>
        <v>0</v>
      </c>
    </row>
    <row r="52" spans="1:14" ht="13.5" x14ac:dyDescent="0.25">
      <c r="A52" s="30"/>
      <c r="B52" s="50"/>
      <c r="C52" s="30"/>
      <c r="D52" s="32"/>
      <c r="E52" s="129"/>
      <c r="F52" s="129"/>
      <c r="G52" s="129"/>
      <c r="H52" s="34"/>
      <c r="I52" s="32"/>
    </row>
    <row r="53" spans="1:14" ht="13.5" x14ac:dyDescent="0.25">
      <c r="A53" s="30"/>
      <c r="B53" s="50" t="s">
        <v>209</v>
      </c>
      <c r="C53" s="30"/>
      <c r="D53" s="32"/>
      <c r="E53" s="160"/>
      <c r="F53" s="160"/>
      <c r="G53" s="160"/>
      <c r="H53" s="34">
        <f>IF(L53=1,"",0)</f>
        <v>0</v>
      </c>
      <c r="I53" s="32"/>
      <c r="K53" s="9" t="s">
        <v>24</v>
      </c>
      <c r="L53" s="10">
        <f>IF(E53&lt;&gt;"",1,0)</f>
        <v>0</v>
      </c>
      <c r="M53" s="9">
        <f t="shared" si="0"/>
        <v>0</v>
      </c>
    </row>
    <row r="54" spans="1:14" ht="13.5" x14ac:dyDescent="0.25">
      <c r="A54" s="30"/>
      <c r="B54" s="50"/>
      <c r="C54" s="30"/>
      <c r="D54" s="32"/>
      <c r="E54" s="129"/>
      <c r="F54" s="129"/>
      <c r="G54" s="129"/>
      <c r="H54" s="34"/>
      <c r="I54" s="32"/>
    </row>
    <row r="55" spans="1:14" ht="13.5" x14ac:dyDescent="0.25">
      <c r="A55" s="30"/>
      <c r="B55" s="50" t="s">
        <v>210</v>
      </c>
      <c r="C55" s="30"/>
      <c r="D55" s="32"/>
      <c r="E55" s="157"/>
      <c r="F55" s="158"/>
      <c r="G55" s="159"/>
      <c r="H55" s="34">
        <f>IF(L55=1,"",0)</f>
        <v>0</v>
      </c>
      <c r="I55" s="32"/>
      <c r="K55" s="9" t="s">
        <v>24</v>
      </c>
      <c r="L55" s="10">
        <f>IF(E55&lt;&gt;"",1,0)</f>
        <v>0</v>
      </c>
      <c r="M55" s="9">
        <f t="shared" si="0"/>
        <v>0</v>
      </c>
    </row>
    <row r="56" spans="1:14" ht="13.5" x14ac:dyDescent="0.25">
      <c r="A56" s="30"/>
      <c r="B56" s="50"/>
      <c r="C56" s="30"/>
      <c r="D56" s="32"/>
      <c r="E56" s="129"/>
      <c r="F56" s="129"/>
      <c r="G56" s="129"/>
      <c r="H56" s="34"/>
      <c r="I56" s="32"/>
    </row>
    <row r="57" spans="1:14" ht="13.5" x14ac:dyDescent="0.25">
      <c r="A57" s="30"/>
      <c r="B57" s="50" t="s">
        <v>211</v>
      </c>
      <c r="C57" s="30"/>
      <c r="D57" s="32"/>
      <c r="E57" s="160"/>
      <c r="F57" s="160"/>
      <c r="G57" s="160"/>
      <c r="H57" s="34">
        <f>IF(L57=1,"",0)</f>
        <v>0</v>
      </c>
      <c r="I57" s="32"/>
      <c r="K57" s="9" t="s">
        <v>24</v>
      </c>
      <c r="L57" s="10">
        <f>IF(E55&lt;&gt;"",1,0)</f>
        <v>0</v>
      </c>
      <c r="M57" s="9">
        <f t="shared" si="0"/>
        <v>0</v>
      </c>
    </row>
    <row r="58" spans="1:14" ht="13.5" x14ac:dyDescent="0.25">
      <c r="A58" s="30"/>
      <c r="B58" s="50"/>
      <c r="C58" s="30"/>
      <c r="D58" s="32"/>
      <c r="E58" s="129"/>
      <c r="F58" s="129"/>
      <c r="G58" s="129"/>
      <c r="H58" s="34"/>
      <c r="I58" s="32"/>
    </row>
    <row r="59" spans="1:14" ht="13.5" x14ac:dyDescent="0.25">
      <c r="A59" s="30"/>
      <c r="B59" s="50" t="s">
        <v>212</v>
      </c>
      <c r="C59" s="30"/>
      <c r="D59" s="32"/>
      <c r="E59" s="184"/>
      <c r="F59" s="160"/>
      <c r="G59" s="160"/>
      <c r="H59" s="34">
        <f>IF(L59=1,"",0)</f>
        <v>0</v>
      </c>
      <c r="I59" s="32"/>
      <c r="K59" s="9" t="s">
        <v>24</v>
      </c>
      <c r="L59" s="10">
        <f>IF(E59&lt;&gt;"",1,0)</f>
        <v>0</v>
      </c>
      <c r="M59" s="9">
        <f t="shared" si="0"/>
        <v>0</v>
      </c>
    </row>
    <row r="60" spans="1:14" ht="13.5" x14ac:dyDescent="0.25">
      <c r="A60" s="30"/>
      <c r="B60" s="50"/>
      <c r="C60" s="30"/>
      <c r="D60" s="32"/>
      <c r="E60" s="129"/>
      <c r="F60" s="129"/>
      <c r="G60" s="129"/>
      <c r="H60" s="34"/>
      <c r="I60" s="32"/>
    </row>
    <row r="61" spans="1:14" ht="13.5" x14ac:dyDescent="0.25">
      <c r="A61" s="30"/>
      <c r="B61" s="50" t="s">
        <v>67</v>
      </c>
      <c r="C61" s="30"/>
      <c r="D61" s="32"/>
      <c r="E61" s="160"/>
      <c r="F61" s="160"/>
      <c r="G61" s="160"/>
      <c r="H61" s="34">
        <f>IF(L61=1,"",0)</f>
        <v>0</v>
      </c>
      <c r="I61" s="32"/>
      <c r="L61" s="10">
        <f>IF(E61&lt;&gt;"",1,0)</f>
        <v>0</v>
      </c>
    </row>
    <row r="62" spans="1:14" ht="13.5" x14ac:dyDescent="0.25">
      <c r="A62" s="30"/>
      <c r="B62" s="50"/>
      <c r="C62" s="30"/>
      <c r="D62" s="32"/>
      <c r="E62" s="129"/>
      <c r="F62" s="129"/>
      <c r="G62" s="129"/>
      <c r="H62" s="34"/>
      <c r="I62" s="32"/>
    </row>
    <row r="63" spans="1:14" ht="13.5" x14ac:dyDescent="0.25">
      <c r="A63" s="30"/>
      <c r="B63" s="50" t="s">
        <v>186</v>
      </c>
      <c r="C63" s="30"/>
      <c r="D63" s="32"/>
      <c r="E63" s="160"/>
      <c r="F63" s="160"/>
      <c r="G63" s="160"/>
      <c r="H63" s="34">
        <f>IF(L63=1,"",0)</f>
        <v>0</v>
      </c>
      <c r="I63" s="32"/>
      <c r="K63" s="9" t="s">
        <v>24</v>
      </c>
      <c r="L63" s="10">
        <f>IF(E61="NO",1,IF(E63&lt;&gt;"",1,0))</f>
        <v>0</v>
      </c>
      <c r="M63" s="9">
        <f t="shared" si="0"/>
        <v>0</v>
      </c>
      <c r="N63" s="40" t="s">
        <v>25</v>
      </c>
    </row>
    <row r="64" spans="1:14" ht="13.5" x14ac:dyDescent="0.25">
      <c r="A64" s="30"/>
      <c r="B64" s="50"/>
      <c r="C64" s="30"/>
      <c r="D64" s="32"/>
      <c r="E64" s="133"/>
      <c r="F64" s="133"/>
      <c r="G64" s="133"/>
      <c r="H64" s="34"/>
      <c r="I64" s="32"/>
    </row>
    <row r="65" spans="1:14" ht="61.5" customHeight="1" x14ac:dyDescent="0.25">
      <c r="A65" s="30"/>
      <c r="B65" s="50" t="str">
        <f>IF(E63="NO","CONTINUA CON LA SIGUIENTE PREGUNTA",N65)</f>
        <v>ENLACES DE REDES SOCIALES</v>
      </c>
      <c r="C65" s="30"/>
      <c r="D65" s="32"/>
      <c r="E65" s="160"/>
      <c r="F65" s="160"/>
      <c r="G65" s="160"/>
      <c r="H65" s="34">
        <f>IF(L65=1,"",0)</f>
        <v>0</v>
      </c>
      <c r="I65" s="32"/>
      <c r="K65" s="9" t="s">
        <v>24</v>
      </c>
      <c r="L65" s="10">
        <f>IF(E61="NO",1,IF(E65&lt;&gt;"",1,0))</f>
        <v>0</v>
      </c>
      <c r="M65" s="9">
        <f t="shared" si="0"/>
        <v>0</v>
      </c>
      <c r="N65" s="11" t="s">
        <v>255</v>
      </c>
    </row>
    <row r="66" spans="1:14" ht="13.5" x14ac:dyDescent="0.25">
      <c r="A66" s="30"/>
      <c r="B66" s="50"/>
      <c r="C66" s="30"/>
      <c r="D66" s="32"/>
      <c r="E66" s="154"/>
      <c r="F66" s="154"/>
      <c r="G66" s="154"/>
      <c r="H66" s="34"/>
      <c r="I66" s="32"/>
    </row>
    <row r="67" spans="1:14" ht="13.5" x14ac:dyDescent="0.25">
      <c r="A67" s="30"/>
      <c r="B67" s="50" t="s">
        <v>178</v>
      </c>
      <c r="C67" s="30"/>
      <c r="D67" s="32"/>
      <c r="E67" s="160"/>
      <c r="F67" s="160"/>
      <c r="G67" s="160"/>
      <c r="H67" s="34">
        <f>IF(L67=1,"",0)</f>
        <v>0</v>
      </c>
      <c r="I67" s="32"/>
      <c r="L67" s="10">
        <f>IF(E67&lt;&gt;"",1,0)</f>
        <v>0</v>
      </c>
    </row>
    <row r="68" spans="1:14" ht="13.5" x14ac:dyDescent="0.25">
      <c r="A68" s="30"/>
      <c r="B68" s="50"/>
      <c r="C68" s="30"/>
      <c r="D68" s="32"/>
      <c r="E68" s="154"/>
      <c r="F68" s="154"/>
      <c r="G68" s="154"/>
      <c r="H68" s="34"/>
      <c r="I68" s="32"/>
    </row>
    <row r="69" spans="1:14" ht="13.5" x14ac:dyDescent="0.25">
      <c r="A69" s="30"/>
      <c r="B69" s="50" t="str">
        <f>IF(E67="NO","CONTINUA CON LA SIGUIENTE PREGUNTA",N69)</f>
        <v>RÉGIMEN DE SALUD</v>
      </c>
      <c r="C69" s="30"/>
      <c r="D69" s="32"/>
      <c r="E69" s="160"/>
      <c r="F69" s="160"/>
      <c r="G69" s="160"/>
      <c r="H69" s="34">
        <f>IF(L69=1,"",0)</f>
        <v>0</v>
      </c>
      <c r="I69" s="32"/>
      <c r="L69" s="10">
        <f>IF(E67="NO",1,IF(E69&lt;&gt;"",1,0))</f>
        <v>0</v>
      </c>
      <c r="N69" s="11" t="s">
        <v>213</v>
      </c>
    </row>
    <row r="70" spans="1:14" ht="13.5" x14ac:dyDescent="0.25">
      <c r="A70" s="30"/>
      <c r="B70" s="50"/>
      <c r="C70" s="30"/>
      <c r="D70" s="32"/>
      <c r="E70" s="154"/>
      <c r="F70" s="154"/>
      <c r="G70" s="154"/>
      <c r="H70" s="34"/>
      <c r="I70" s="32"/>
    </row>
    <row r="71" spans="1:14" ht="13.5" x14ac:dyDescent="0.25">
      <c r="A71" s="30"/>
      <c r="B71" s="50" t="s">
        <v>179</v>
      </c>
      <c r="C71" s="30"/>
      <c r="D71" s="32"/>
      <c r="E71" s="160"/>
      <c r="F71" s="160"/>
      <c r="G71" s="160"/>
      <c r="H71" s="34">
        <f>IF(L71=1,"",0)</f>
        <v>0</v>
      </c>
      <c r="I71" s="32"/>
      <c r="L71" s="10">
        <f>IF(E71&lt;&gt;"",1,0)</f>
        <v>0</v>
      </c>
    </row>
    <row r="72" spans="1:14" ht="13.5" x14ac:dyDescent="0.25">
      <c r="A72" s="30"/>
      <c r="B72" s="50"/>
      <c r="C72" s="30"/>
      <c r="D72" s="32"/>
      <c r="E72" s="129"/>
      <c r="F72" s="129"/>
      <c r="G72" s="129"/>
      <c r="H72" s="34"/>
      <c r="I72" s="32"/>
    </row>
    <row r="73" spans="1:14" ht="13.5" x14ac:dyDescent="0.25">
      <c r="A73" s="30"/>
      <c r="B73" s="50" t="str">
        <f>IF(E71="NO","CONTINUA CON LA SIGUIENTE PREGUNTA",N73)</f>
        <v>CUANTOS HIJOS TIENE</v>
      </c>
      <c r="C73" s="30"/>
      <c r="D73" s="32"/>
      <c r="E73" s="160"/>
      <c r="F73" s="160"/>
      <c r="G73" s="160"/>
      <c r="H73" s="34">
        <f>IF(L73=1,"",0)</f>
        <v>0</v>
      </c>
      <c r="I73" s="32"/>
      <c r="L73" s="10">
        <f>IF(E71="NO",1,IF(E73&lt;&gt;"",1,0))</f>
        <v>0</v>
      </c>
      <c r="N73" s="31" t="s">
        <v>180</v>
      </c>
    </row>
    <row r="74" spans="1:14" ht="13.5" x14ac:dyDescent="0.25">
      <c r="A74" s="30"/>
      <c r="B74" s="50"/>
      <c r="C74" s="30"/>
      <c r="D74" s="32"/>
      <c r="E74" s="129"/>
      <c r="F74" s="129"/>
      <c r="G74" s="129"/>
      <c r="H74" s="34"/>
      <c r="I74" s="32"/>
    </row>
    <row r="75" spans="1:14" s="43" customFormat="1" ht="27.75" customHeight="1" x14ac:dyDescent="0.25">
      <c r="A75" s="166" t="str">
        <f>IF($E$31="SOLTERO","CONTINUA CON LA SIGUIENTE PREGUNTA",N75)</f>
        <v>DATOS PAREJA</v>
      </c>
      <c r="B75" s="166"/>
      <c r="C75" s="166"/>
      <c r="D75" s="166"/>
      <c r="E75" s="166"/>
      <c r="F75" s="166"/>
      <c r="G75" s="166"/>
      <c r="H75" s="166"/>
      <c r="I75" s="166"/>
      <c r="J75" s="41"/>
      <c r="K75" s="41"/>
      <c r="L75" s="42"/>
      <c r="M75" s="41"/>
      <c r="N75" s="43" t="s">
        <v>164</v>
      </c>
    </row>
    <row r="76" spans="1:14" ht="13.5" x14ac:dyDescent="0.25">
      <c r="A76" s="30"/>
      <c r="B76" s="50"/>
      <c r="C76" s="30"/>
      <c r="D76" s="32"/>
      <c r="E76" s="129"/>
      <c r="F76" s="129"/>
      <c r="G76" s="129"/>
      <c r="H76" s="34"/>
      <c r="I76" s="32"/>
    </row>
    <row r="77" spans="1:14" ht="13.5" x14ac:dyDescent="0.25">
      <c r="A77" s="30"/>
      <c r="B77" s="50" t="str">
        <f>IF($E$31="SOLTERO","CONTINUA CON LA SIGUIENTE PREGUNTA",N77)</f>
        <v>NOMBRE COMPLETO DE TU PAREJA</v>
      </c>
      <c r="C77" s="30"/>
      <c r="D77" s="32"/>
      <c r="E77" s="160"/>
      <c r="F77" s="160"/>
      <c r="G77" s="160"/>
      <c r="H77" s="34">
        <f>IF(L77=1,"",0)</f>
        <v>0</v>
      </c>
      <c r="I77" s="32"/>
      <c r="L77" s="10">
        <f>IF($E$31="SOLTERO",1,IF(E77&lt;&gt;"",1,0))</f>
        <v>0</v>
      </c>
      <c r="N77" s="11" t="s">
        <v>165</v>
      </c>
    </row>
    <row r="78" spans="1:14" ht="13.5" x14ac:dyDescent="0.25">
      <c r="A78" s="30"/>
      <c r="B78" s="50"/>
      <c r="C78" s="30"/>
      <c r="D78" s="32"/>
      <c r="E78" s="129"/>
      <c r="F78" s="129"/>
      <c r="G78" s="129"/>
      <c r="H78" s="34"/>
      <c r="I78" s="32"/>
    </row>
    <row r="79" spans="1:14" ht="13.5" x14ac:dyDescent="0.25">
      <c r="A79" s="30"/>
      <c r="B79" s="50" t="str">
        <f>IF($E$31="SOLTERO","CONTINUA CON LA SIGUIENTE PREGUNTA",N79)</f>
        <v>FECHA DE NACIMIENTO</v>
      </c>
      <c r="C79" s="30"/>
      <c r="D79" s="32"/>
      <c r="E79" s="160"/>
      <c r="F79" s="160"/>
      <c r="G79" s="160"/>
      <c r="H79" s="34">
        <f>IF(L79=1,"",0)</f>
        <v>0</v>
      </c>
      <c r="I79" s="32"/>
      <c r="L79" s="10">
        <f>IF($E$31="SOLTERO",1,IF(E79&lt;&gt;"",1,0))</f>
        <v>0</v>
      </c>
      <c r="N79" s="11" t="s">
        <v>14</v>
      </c>
    </row>
    <row r="80" spans="1:14" ht="13.5" x14ac:dyDescent="0.25">
      <c r="A80" s="30"/>
      <c r="B80" s="50"/>
      <c r="C80" s="30"/>
      <c r="D80" s="32"/>
      <c r="E80" s="129"/>
      <c r="F80" s="129"/>
      <c r="G80" s="129"/>
      <c r="H80" s="34"/>
      <c r="I80" s="32"/>
    </row>
    <row r="81" spans="1:14" ht="13.5" x14ac:dyDescent="0.25">
      <c r="A81" s="30"/>
      <c r="B81" s="50" t="str">
        <f>IF($E$31="SOLTERO","CONTINUA CON LA SIGUIENTE PREGUNTA",N81)</f>
        <v>CIUDAD DE NACIMIENTO</v>
      </c>
      <c r="C81" s="30"/>
      <c r="D81" s="32"/>
      <c r="E81" s="160"/>
      <c r="F81" s="160"/>
      <c r="G81" s="160"/>
      <c r="H81" s="34">
        <f>IF(L81=1,"",0)</f>
        <v>0</v>
      </c>
      <c r="I81" s="32"/>
      <c r="L81" s="10">
        <f>IF($E$31="SOLTERO",1,IF(E81&lt;&gt;"",1,0))</f>
        <v>0</v>
      </c>
      <c r="N81" s="11" t="s">
        <v>16</v>
      </c>
    </row>
    <row r="82" spans="1:14" ht="13.5" x14ac:dyDescent="0.25">
      <c r="A82" s="30"/>
      <c r="B82" s="50"/>
      <c r="C82" s="30"/>
      <c r="D82" s="32"/>
      <c r="E82" s="129"/>
      <c r="F82" s="129"/>
      <c r="G82" s="129"/>
      <c r="H82" s="34"/>
      <c r="I82" s="32"/>
    </row>
    <row r="83" spans="1:14" ht="35.25" customHeight="1" x14ac:dyDescent="0.25">
      <c r="A83" s="8"/>
      <c r="B83" s="12" t="s">
        <v>2</v>
      </c>
      <c r="C83" s="8"/>
      <c r="D83" s="8"/>
      <c r="E83" s="181" t="str">
        <f>"ESTATUS ="&amp;IF(H4=100%," COMPLETO"," INCOMPLETO")</f>
        <v>ESTATUS = INCOMPLETO</v>
      </c>
      <c r="F83" s="181"/>
      <c r="G83" s="181"/>
      <c r="H83" s="44"/>
      <c r="I83" s="45"/>
      <c r="L83" s="10">
        <f>SUM(L85:L164)</f>
        <v>0</v>
      </c>
    </row>
    <row r="84" spans="1:14" ht="13.5" x14ac:dyDescent="0.25">
      <c r="A84" s="30"/>
      <c r="B84" s="50"/>
      <c r="C84" s="30"/>
      <c r="D84" s="33"/>
      <c r="E84" s="47"/>
      <c r="F84" s="47"/>
      <c r="G84" s="47"/>
      <c r="H84" s="34"/>
      <c r="I84" s="32"/>
    </row>
    <row r="85" spans="1:14" ht="13.5" x14ac:dyDescent="0.25">
      <c r="A85" s="30"/>
      <c r="B85" s="50" t="s">
        <v>26</v>
      </c>
      <c r="C85" s="30"/>
      <c r="D85" s="33"/>
      <c r="E85" s="160"/>
      <c r="F85" s="160"/>
      <c r="G85" s="160"/>
      <c r="H85" s="34">
        <f>IF(L85=1,"",0)</f>
        <v>0</v>
      </c>
      <c r="I85" s="32"/>
      <c r="L85" s="10">
        <f>IF(E85&lt;&gt;"",1,0)</f>
        <v>0</v>
      </c>
      <c r="M85" s="9">
        <f t="shared" ref="M85:M163" si="1">IF(K85&lt;&gt;"",0,1)</f>
        <v>1</v>
      </c>
    </row>
    <row r="86" spans="1:14" ht="13.5" x14ac:dyDescent="0.25">
      <c r="A86" s="30"/>
      <c r="B86" s="50"/>
      <c r="C86" s="30"/>
      <c r="D86" s="33"/>
      <c r="E86" s="47"/>
      <c r="F86" s="47"/>
      <c r="G86" s="47"/>
      <c r="H86" s="34"/>
      <c r="I86" s="32"/>
    </row>
    <row r="87" spans="1:14" ht="13.5" x14ac:dyDescent="0.25">
      <c r="A87" s="30"/>
      <c r="B87" s="50" t="s">
        <v>198</v>
      </c>
      <c r="C87" s="30"/>
      <c r="D87" s="33"/>
      <c r="E87" s="160"/>
      <c r="F87" s="160"/>
      <c r="G87" s="160"/>
      <c r="H87" s="34">
        <f t="shared" ref="H87:H115" si="2">IF(L87=1,"",0)</f>
        <v>0</v>
      </c>
      <c r="I87" s="32"/>
      <c r="L87" s="10">
        <f>IF(E87&lt;&gt;"",1,0)</f>
        <v>0</v>
      </c>
      <c r="M87" s="9">
        <f t="shared" si="1"/>
        <v>1</v>
      </c>
    </row>
    <row r="88" spans="1:14" ht="13.5" x14ac:dyDescent="0.25">
      <c r="A88" s="30"/>
      <c r="B88" s="50"/>
      <c r="C88" s="30"/>
      <c r="D88" s="33"/>
      <c r="E88" s="47"/>
      <c r="F88" s="47"/>
      <c r="G88" s="47"/>
      <c r="H88" s="34"/>
      <c r="I88" s="32"/>
    </row>
    <row r="89" spans="1:14" ht="13.5" x14ac:dyDescent="0.25">
      <c r="A89" s="30"/>
      <c r="B89" s="50" t="s">
        <v>214</v>
      </c>
      <c r="C89" s="30"/>
      <c r="D89" s="33"/>
      <c r="E89" s="160"/>
      <c r="F89" s="160"/>
      <c r="G89" s="160"/>
      <c r="H89" s="34">
        <f t="shared" si="2"/>
        <v>0</v>
      </c>
      <c r="I89" s="32"/>
      <c r="L89" s="10">
        <f>IF(E89&lt;&gt;"",1,0)</f>
        <v>0</v>
      </c>
      <c r="M89" s="9">
        <f t="shared" si="1"/>
        <v>1</v>
      </c>
    </row>
    <row r="90" spans="1:14" ht="13.5" x14ac:dyDescent="0.25">
      <c r="A90" s="30"/>
      <c r="B90" s="50"/>
      <c r="C90" s="30"/>
      <c r="D90" s="33"/>
      <c r="E90" s="47"/>
      <c r="F90" s="47"/>
      <c r="G90" s="47"/>
      <c r="H90" s="34"/>
      <c r="I90" s="32"/>
    </row>
    <row r="91" spans="1:14" ht="13.5" x14ac:dyDescent="0.25">
      <c r="A91" s="30"/>
      <c r="B91" s="50" t="s">
        <v>215</v>
      </c>
      <c r="C91" s="30"/>
      <c r="D91" s="33"/>
      <c r="E91" s="161"/>
      <c r="F91" s="160"/>
      <c r="G91" s="160"/>
      <c r="H91" s="34">
        <f t="shared" si="2"/>
        <v>0</v>
      </c>
      <c r="I91" s="32"/>
      <c r="L91" s="10">
        <f>IF(E91&lt;&gt;"",1,0)</f>
        <v>0</v>
      </c>
      <c r="M91" s="9">
        <f t="shared" si="1"/>
        <v>1</v>
      </c>
    </row>
    <row r="92" spans="1:14" ht="13.5" x14ac:dyDescent="0.25">
      <c r="A92" s="30"/>
      <c r="B92" s="50"/>
      <c r="C92" s="30"/>
      <c r="D92" s="33"/>
      <c r="E92" s="47"/>
      <c r="F92" s="47"/>
      <c r="G92" s="47"/>
      <c r="H92" s="34"/>
      <c r="I92" s="32"/>
    </row>
    <row r="93" spans="1:14" ht="13.5" x14ac:dyDescent="0.25">
      <c r="A93" s="30"/>
      <c r="B93" s="50" t="s">
        <v>216</v>
      </c>
      <c r="C93" s="30"/>
      <c r="D93" s="33"/>
      <c r="E93" s="161"/>
      <c r="F93" s="160"/>
      <c r="G93" s="160"/>
      <c r="H93" s="34">
        <f t="shared" si="2"/>
        <v>0</v>
      </c>
      <c r="I93" s="32"/>
      <c r="L93" s="10">
        <f>IF(E93&lt;&gt;"",1,0)</f>
        <v>0</v>
      </c>
      <c r="M93" s="9">
        <f t="shared" si="1"/>
        <v>1</v>
      </c>
    </row>
    <row r="94" spans="1:14" ht="13.5" x14ac:dyDescent="0.25">
      <c r="A94" s="30"/>
      <c r="B94" s="50"/>
      <c r="C94" s="30"/>
      <c r="D94" s="33"/>
      <c r="E94" s="47"/>
      <c r="F94" s="47"/>
      <c r="G94" s="47"/>
      <c r="H94" s="34"/>
      <c r="I94" s="32"/>
    </row>
    <row r="95" spans="1:14" ht="13.5" x14ac:dyDescent="0.25">
      <c r="A95" s="30"/>
      <c r="B95" s="50" t="s">
        <v>27</v>
      </c>
      <c r="C95" s="30"/>
      <c r="D95" s="33"/>
      <c r="E95" s="160"/>
      <c r="F95" s="160"/>
      <c r="G95" s="160"/>
      <c r="H95" s="34">
        <f t="shared" si="2"/>
        <v>0</v>
      </c>
      <c r="I95" s="32"/>
      <c r="L95" s="10">
        <f>IF(E95&lt;&gt;"",1,0)</f>
        <v>0</v>
      </c>
      <c r="M95" s="9">
        <f t="shared" si="1"/>
        <v>1</v>
      </c>
    </row>
    <row r="96" spans="1:14" ht="13.5" x14ac:dyDescent="0.25">
      <c r="A96" s="30"/>
      <c r="B96" s="50"/>
      <c r="C96" s="30"/>
      <c r="D96" s="33"/>
      <c r="E96" s="47"/>
      <c r="F96" s="47"/>
      <c r="G96" s="47"/>
      <c r="H96" s="34"/>
      <c r="I96" s="32"/>
    </row>
    <row r="97" spans="1:14" ht="13.5" x14ac:dyDescent="0.25">
      <c r="A97" s="30"/>
      <c r="B97" s="50" t="s">
        <v>28</v>
      </c>
      <c r="C97" s="30"/>
      <c r="D97" s="33"/>
      <c r="E97" s="160"/>
      <c r="F97" s="160"/>
      <c r="G97" s="160"/>
      <c r="H97" s="34">
        <f t="shared" si="2"/>
        <v>0</v>
      </c>
      <c r="I97" s="32"/>
      <c r="L97" s="10">
        <f>IF(E97&lt;&gt;"",1,0)</f>
        <v>0</v>
      </c>
      <c r="M97" s="9">
        <f t="shared" si="1"/>
        <v>1</v>
      </c>
    </row>
    <row r="98" spans="1:14" ht="13.5" x14ac:dyDescent="0.25">
      <c r="A98" s="30"/>
      <c r="B98" s="50"/>
      <c r="C98" s="30"/>
      <c r="D98" s="33"/>
      <c r="E98" s="129"/>
      <c r="F98" s="129"/>
      <c r="G98" s="129"/>
      <c r="H98" s="34"/>
      <c r="I98" s="32"/>
    </row>
    <row r="99" spans="1:14" ht="54.75" customHeight="1" x14ac:dyDescent="0.25">
      <c r="A99" s="30"/>
      <c r="B99" s="39" t="str">
        <f>IF($E$97="NO","CONTINUA CON LA SIGUIENTE PREGUNTA",N99)</f>
        <v>EXPLICACIÓN DE PERDIDA</v>
      </c>
      <c r="C99" s="46"/>
      <c r="D99" s="47"/>
      <c r="E99" s="160"/>
      <c r="F99" s="160"/>
      <c r="G99" s="160"/>
      <c r="H99" s="34">
        <f t="shared" si="2"/>
        <v>0</v>
      </c>
      <c r="I99" s="32"/>
      <c r="L99" s="10">
        <f>IF(E97="NO",1,IF(E99&lt;&gt;"",1,0))</f>
        <v>0</v>
      </c>
      <c r="N99" s="11" t="s">
        <v>217</v>
      </c>
    </row>
    <row r="100" spans="1:14" ht="13.5" x14ac:dyDescent="0.25">
      <c r="A100" s="30"/>
      <c r="B100" s="50"/>
      <c r="C100" s="30"/>
      <c r="D100" s="33"/>
      <c r="E100" s="47"/>
      <c r="F100" s="47"/>
      <c r="G100" s="47"/>
      <c r="H100" s="34"/>
      <c r="I100" s="32"/>
    </row>
    <row r="101" spans="1:14" s="48" customFormat="1" ht="27" customHeight="1" x14ac:dyDescent="0.25">
      <c r="A101" s="166" t="s">
        <v>182</v>
      </c>
      <c r="B101" s="166"/>
      <c r="C101" s="166"/>
      <c r="D101" s="166"/>
      <c r="E101" s="166"/>
      <c r="F101" s="166"/>
      <c r="G101" s="166"/>
      <c r="H101" s="166"/>
      <c r="I101" s="166"/>
      <c r="J101" s="14"/>
      <c r="K101" s="14"/>
      <c r="L101" s="15"/>
      <c r="M101" s="14"/>
    </row>
    <row r="102" spans="1:14" ht="13.5" x14ac:dyDescent="0.25">
      <c r="A102" s="30"/>
      <c r="B102" s="50"/>
      <c r="C102" s="30"/>
      <c r="D102" s="33"/>
      <c r="E102" s="47"/>
      <c r="F102" s="47"/>
      <c r="G102" s="47"/>
      <c r="H102" s="34"/>
      <c r="I102" s="32"/>
    </row>
    <row r="103" spans="1:14" ht="13.5" x14ac:dyDescent="0.25">
      <c r="A103" s="30"/>
      <c r="B103" s="50" t="s">
        <v>29</v>
      </c>
      <c r="C103" s="30"/>
      <c r="D103" s="33"/>
      <c r="E103" s="160"/>
      <c r="F103" s="160"/>
      <c r="G103" s="160"/>
      <c r="H103" s="34">
        <f t="shared" si="2"/>
        <v>0</v>
      </c>
      <c r="I103" s="32"/>
      <c r="L103" s="10">
        <f>IF(E93="NO",1,IF(E103&lt;&gt;"",1,0))</f>
        <v>0</v>
      </c>
      <c r="M103" s="9">
        <f t="shared" si="1"/>
        <v>1</v>
      </c>
    </row>
    <row r="104" spans="1:14" ht="13.5" x14ac:dyDescent="0.25">
      <c r="A104" s="30"/>
      <c r="B104" s="50"/>
      <c r="C104" s="30"/>
      <c r="D104" s="33"/>
      <c r="E104" s="129"/>
      <c r="F104" s="129"/>
      <c r="G104" s="129"/>
      <c r="H104" s="34"/>
      <c r="I104" s="32"/>
    </row>
    <row r="105" spans="1:14" ht="13.5" x14ac:dyDescent="0.25">
      <c r="A105" s="30"/>
      <c r="B105" s="50" t="str">
        <f>IF($E$103="NO","CONTINUA CON LA SIGUIENTE PREGUNTA",N105)</f>
        <v>FECHA DE SU ULTIMO VIAJE A EE. UU.</v>
      </c>
      <c r="C105" s="30"/>
      <c r="D105" s="33"/>
      <c r="E105" s="173"/>
      <c r="F105" s="158"/>
      <c r="G105" s="159"/>
      <c r="H105" s="34">
        <f t="shared" si="2"/>
        <v>0</v>
      </c>
      <c r="I105" s="32"/>
      <c r="L105" s="10">
        <f>IF(E103="NO",1,IF(E105&lt;&gt;"",1,0))</f>
        <v>0</v>
      </c>
      <c r="M105" s="9">
        <f t="shared" si="1"/>
        <v>1</v>
      </c>
      <c r="N105" s="49" t="s">
        <v>101</v>
      </c>
    </row>
    <row r="106" spans="1:14" ht="13.5" x14ac:dyDescent="0.25">
      <c r="A106" s="30"/>
      <c r="B106" s="50"/>
      <c r="C106" s="30"/>
      <c r="D106" s="33"/>
      <c r="E106" s="47"/>
      <c r="F106" s="47"/>
      <c r="G106" s="47"/>
      <c r="H106" s="34"/>
      <c r="I106" s="32"/>
      <c r="N106" s="49"/>
    </row>
    <row r="107" spans="1:14" ht="13.5" x14ac:dyDescent="0.25">
      <c r="A107" s="30"/>
      <c r="B107" s="50" t="str">
        <f>IF($E$103="NO","CONTINUA CON LA SIGUIENTE PREGUNTA",N107)</f>
        <v>NUMERO DE  DÍAS QUE ESTUVO EN EE. UU.</v>
      </c>
      <c r="C107" s="30"/>
      <c r="D107" s="33"/>
      <c r="E107" s="157"/>
      <c r="F107" s="158"/>
      <c r="G107" s="159"/>
      <c r="H107" s="34">
        <f t="shared" si="2"/>
        <v>0</v>
      </c>
      <c r="I107" s="32"/>
      <c r="L107" s="10">
        <f>IF(E103="NO",1,IF(E107&lt;&gt;"",1,0))</f>
        <v>0</v>
      </c>
      <c r="M107" s="9">
        <f t="shared" si="1"/>
        <v>1</v>
      </c>
      <c r="N107" s="49" t="s">
        <v>218</v>
      </c>
    </row>
    <row r="108" spans="1:14" ht="13.5" x14ac:dyDescent="0.25">
      <c r="A108" s="30"/>
      <c r="B108" s="50"/>
      <c r="C108" s="30"/>
      <c r="D108" s="33"/>
      <c r="E108" s="47"/>
      <c r="F108" s="47"/>
      <c r="G108" s="47"/>
      <c r="H108" s="34"/>
      <c r="I108" s="32"/>
      <c r="N108" s="49"/>
    </row>
    <row r="109" spans="1:14" ht="13.5" x14ac:dyDescent="0.25">
      <c r="A109" s="30"/>
      <c r="B109" s="50" t="str">
        <f>IF($E$103="NO","CONTINUA CON LA SIGUIENTE PREGUNTA",N109)</f>
        <v>DESTINO</v>
      </c>
      <c r="C109" s="30"/>
      <c r="D109" s="33"/>
      <c r="E109" s="157"/>
      <c r="F109" s="158"/>
      <c r="G109" s="159"/>
      <c r="H109" s="34">
        <f t="shared" si="2"/>
        <v>0</v>
      </c>
      <c r="I109" s="32"/>
      <c r="L109" s="10">
        <f>IF(E103="NO",1,IF(E109&lt;&gt;"",1,0))</f>
        <v>0</v>
      </c>
      <c r="M109" s="9">
        <f t="shared" si="1"/>
        <v>1</v>
      </c>
      <c r="N109" s="49" t="s">
        <v>30</v>
      </c>
    </row>
    <row r="110" spans="1:14" ht="13.5" x14ac:dyDescent="0.25">
      <c r="A110" s="30"/>
      <c r="B110" s="50"/>
      <c r="C110" s="30"/>
      <c r="D110" s="33"/>
      <c r="E110" s="129"/>
      <c r="F110" s="129"/>
      <c r="G110" s="129"/>
      <c r="H110" s="34"/>
      <c r="I110" s="32"/>
      <c r="N110" s="49"/>
    </row>
    <row r="111" spans="1:14" ht="13.5" x14ac:dyDescent="0.25">
      <c r="A111" s="30"/>
      <c r="B111" s="50" t="str">
        <f>IF($E$103="NO","CONTINUA CON LA SIGUIENTE PREGUNTA",N111)</f>
        <v>DEPORTACIÓN</v>
      </c>
      <c r="C111" s="30"/>
      <c r="D111" s="33"/>
      <c r="E111" s="160"/>
      <c r="F111" s="160"/>
      <c r="G111" s="160"/>
      <c r="H111" s="34">
        <f t="shared" si="2"/>
        <v>0</v>
      </c>
      <c r="I111" s="32"/>
      <c r="L111" s="10">
        <f>IF(E103="NO",1,IF(E111&lt;&gt;"",1,0))</f>
        <v>0</v>
      </c>
      <c r="N111" s="49" t="s">
        <v>219</v>
      </c>
    </row>
    <row r="112" spans="1:14" ht="13.5" x14ac:dyDescent="0.25">
      <c r="A112" s="30"/>
      <c r="B112" s="50"/>
      <c r="C112" s="30"/>
      <c r="D112" s="33"/>
      <c r="E112" s="129"/>
      <c r="F112" s="129"/>
      <c r="G112" s="129"/>
      <c r="H112" s="34"/>
      <c r="I112" s="32"/>
      <c r="N112" s="49"/>
    </row>
    <row r="113" spans="1:14" ht="51.75" customHeight="1" x14ac:dyDescent="0.25">
      <c r="A113" s="30"/>
      <c r="B113" s="50" t="str">
        <f>IF(OR(E111="NO",E103="NO"),"CONTINUA CON LA SIGUIENTE PREGUNTA",N113)</f>
        <v>EXPLICACIÓN DE DEPORTACIÓN</v>
      </c>
      <c r="C113" s="30"/>
      <c r="D113" s="33"/>
      <c r="E113" s="160"/>
      <c r="F113" s="160"/>
      <c r="G113" s="160"/>
      <c r="H113" s="34">
        <f t="shared" si="2"/>
        <v>0</v>
      </c>
      <c r="I113" s="32"/>
      <c r="L113" s="10">
        <f>IF(OR(E111="NO",E103="NO"),1,IF(E113&lt;&gt;"",1,0))</f>
        <v>0</v>
      </c>
      <c r="N113" s="49" t="s">
        <v>220</v>
      </c>
    </row>
    <row r="114" spans="1:14" ht="13.5" x14ac:dyDescent="0.25">
      <c r="A114" s="30"/>
      <c r="B114" s="50"/>
      <c r="C114" s="30"/>
      <c r="D114" s="33"/>
      <c r="E114" s="129"/>
      <c r="F114" s="129"/>
      <c r="G114" s="129"/>
      <c r="H114" s="34"/>
      <c r="I114" s="32"/>
      <c r="N114" s="49"/>
    </row>
    <row r="115" spans="1:14" ht="13.5" x14ac:dyDescent="0.25">
      <c r="A115" s="30"/>
      <c r="B115" s="50" t="s">
        <v>31</v>
      </c>
      <c r="C115" s="30"/>
      <c r="D115" s="33"/>
      <c r="E115" s="160"/>
      <c r="F115" s="160"/>
      <c r="G115" s="160"/>
      <c r="H115" s="34">
        <f t="shared" si="2"/>
        <v>0</v>
      </c>
      <c r="I115" s="32"/>
      <c r="L115" s="10">
        <f>IF(E115&lt;&gt;"",1,0)</f>
        <v>0</v>
      </c>
      <c r="M115" s="9">
        <f t="shared" si="1"/>
        <v>1</v>
      </c>
      <c r="N115" s="49" t="s">
        <v>31</v>
      </c>
    </row>
    <row r="116" spans="1:14" ht="13.5" x14ac:dyDescent="0.25">
      <c r="A116" s="30"/>
      <c r="B116" s="50"/>
      <c r="C116" s="30"/>
      <c r="D116" s="33"/>
      <c r="E116" s="129"/>
      <c r="F116" s="129"/>
      <c r="G116" s="129"/>
      <c r="H116" s="34"/>
      <c r="I116" s="32"/>
      <c r="N116" s="49"/>
    </row>
    <row r="117" spans="1:14" ht="13.5" x14ac:dyDescent="0.25">
      <c r="A117" s="30"/>
      <c r="B117" s="50" t="str">
        <f>IF($E$115="NO","CONTINUA CON LA SIGUIENTE PREGUNTA",N117)</f>
        <v>TIPO DE VISA</v>
      </c>
      <c r="C117" s="30"/>
      <c r="D117" s="33"/>
      <c r="E117" s="157"/>
      <c r="F117" s="158"/>
      <c r="G117" s="159"/>
      <c r="H117" s="34">
        <f>IF(L117=1,"",0)</f>
        <v>0</v>
      </c>
      <c r="I117" s="32"/>
      <c r="L117" s="10">
        <f>IF($E$115="NO",1,IF(E117&lt;&gt;"",1,0))</f>
        <v>0</v>
      </c>
      <c r="M117" s="9">
        <f t="shared" si="1"/>
        <v>1</v>
      </c>
      <c r="N117" s="49" t="s">
        <v>32</v>
      </c>
    </row>
    <row r="118" spans="1:14" ht="13.5" x14ac:dyDescent="0.25">
      <c r="A118" s="30"/>
      <c r="B118" s="50"/>
      <c r="C118" s="30"/>
      <c r="D118" s="33"/>
      <c r="E118" s="133"/>
      <c r="F118" s="133"/>
      <c r="G118" s="133"/>
      <c r="H118" s="34"/>
      <c r="I118" s="32"/>
      <c r="N118" s="49"/>
    </row>
    <row r="119" spans="1:14" ht="13.5" x14ac:dyDescent="0.25">
      <c r="A119" s="30"/>
      <c r="B119" s="50" t="str">
        <f>IF($E$115="NO","CONTINUA CON LA SIGUIENTE PREGUNTA",N119)</f>
        <v>nª DE VISADO</v>
      </c>
      <c r="C119" s="30"/>
      <c r="D119" s="33"/>
      <c r="E119" s="157"/>
      <c r="F119" s="158"/>
      <c r="G119" s="159"/>
      <c r="H119" s="34">
        <f>IF(L119=1,"",0)</f>
        <v>0</v>
      </c>
      <c r="I119" s="32"/>
      <c r="L119" s="10">
        <f>IF($E$115="NO",1,IF(E119&lt;&gt;"",1,0))</f>
        <v>0</v>
      </c>
      <c r="M119" s="9">
        <f t="shared" si="1"/>
        <v>1</v>
      </c>
      <c r="N119" s="49" t="s">
        <v>33</v>
      </c>
    </row>
    <row r="120" spans="1:14" ht="13.5" x14ac:dyDescent="0.25">
      <c r="A120" s="30"/>
      <c r="B120" s="50"/>
      <c r="C120" s="30"/>
      <c r="D120" s="33"/>
      <c r="E120" s="47"/>
      <c r="F120" s="47"/>
      <c r="G120" s="47"/>
      <c r="H120" s="34"/>
      <c r="I120" s="32"/>
      <c r="N120" s="49"/>
    </row>
    <row r="121" spans="1:14" ht="13.5" x14ac:dyDescent="0.25">
      <c r="A121" s="30"/>
      <c r="B121" s="50" t="str">
        <f>IF($E$115="NO","CONTINUA CON LA SIGUIENTE PREGUNTA",N121)</f>
        <v>FECHA DE EXPEDICIÓN VISA</v>
      </c>
      <c r="C121" s="30"/>
      <c r="D121" s="33"/>
      <c r="E121" s="173"/>
      <c r="F121" s="158"/>
      <c r="G121" s="159"/>
      <c r="H121" s="34">
        <f>IF(L121=1,"",0)</f>
        <v>0</v>
      </c>
      <c r="I121" s="32"/>
      <c r="L121" s="10">
        <f>IF($E$115="NO",1,IF(E121&lt;&gt;"",1,0))</f>
        <v>0</v>
      </c>
      <c r="M121" s="9">
        <f t="shared" si="1"/>
        <v>1</v>
      </c>
      <c r="N121" s="49" t="s">
        <v>221</v>
      </c>
    </row>
    <row r="122" spans="1:14" ht="13.5" x14ac:dyDescent="0.25">
      <c r="A122" s="30"/>
      <c r="B122" s="50"/>
      <c r="C122" s="30"/>
      <c r="D122" s="33"/>
      <c r="E122" s="47"/>
      <c r="F122" s="47"/>
      <c r="G122" s="47"/>
      <c r="H122" s="34"/>
      <c r="I122" s="32"/>
      <c r="N122" s="49"/>
    </row>
    <row r="123" spans="1:14" ht="13.5" x14ac:dyDescent="0.25">
      <c r="A123" s="30"/>
      <c r="B123" s="50" t="str">
        <f>IF($E$115="NO","CONTINUA CON LA SIGUIENTE PREGUNTA",N123)</f>
        <v>FECHA DE EXPIRACIÓN DE VISA</v>
      </c>
      <c r="C123" s="30"/>
      <c r="D123" s="33"/>
      <c r="E123" s="173"/>
      <c r="F123" s="158"/>
      <c r="G123" s="159"/>
      <c r="H123" s="34">
        <f>IF(L123=1,"",0)</f>
        <v>0</v>
      </c>
      <c r="I123" s="32"/>
      <c r="L123" s="10">
        <f>IF($E$115="NO",1,IF(E123&lt;&gt;"",1,0))</f>
        <v>0</v>
      </c>
      <c r="M123" s="9">
        <f t="shared" si="1"/>
        <v>1</v>
      </c>
      <c r="N123" s="49" t="s">
        <v>222</v>
      </c>
    </row>
    <row r="124" spans="1:14" ht="13.5" x14ac:dyDescent="0.25">
      <c r="A124" s="30"/>
      <c r="B124" s="50"/>
      <c r="C124" s="30"/>
      <c r="D124" s="33"/>
      <c r="E124" s="129"/>
      <c r="F124" s="129"/>
      <c r="G124" s="129"/>
      <c r="H124" s="34"/>
      <c r="I124" s="32"/>
    </row>
    <row r="125" spans="1:14" ht="13.5" x14ac:dyDescent="0.25">
      <c r="A125" s="30"/>
      <c r="B125" s="50" t="str">
        <f>IF($E$115="NO","CONTINUA CON LA SIGUIENTE PREGUNTA",N125)</f>
        <v>CANCELACIÓN VISA</v>
      </c>
      <c r="C125" s="30"/>
      <c r="D125" s="33"/>
      <c r="E125" s="157"/>
      <c r="F125" s="158"/>
      <c r="G125" s="159"/>
      <c r="H125" s="34">
        <f>IF(L125=1,"",0)</f>
        <v>0</v>
      </c>
      <c r="I125" s="32"/>
      <c r="L125" s="10">
        <f>IF($E$115="NO",1,IF(E125&lt;&gt;"",1,0))</f>
        <v>0</v>
      </c>
      <c r="N125" s="11" t="s">
        <v>223</v>
      </c>
    </row>
    <row r="126" spans="1:14" ht="13.5" x14ac:dyDescent="0.25">
      <c r="A126" s="30"/>
      <c r="B126" s="50"/>
      <c r="C126" s="30"/>
      <c r="D126" s="33"/>
      <c r="E126" s="129"/>
      <c r="F126" s="129"/>
      <c r="G126" s="129"/>
      <c r="H126" s="34"/>
      <c r="I126" s="32"/>
    </row>
    <row r="127" spans="1:14" ht="13.5" x14ac:dyDescent="0.25">
      <c r="A127" s="30"/>
      <c r="B127" s="50" t="str">
        <f>IF($E$115="NO","CONTINUA CON LA SIGUIENTE PREGUNTA",N127)</f>
        <v>FECHA CANCELACIÓN</v>
      </c>
      <c r="C127" s="30"/>
      <c r="D127" s="33"/>
      <c r="E127" s="173"/>
      <c r="F127" s="158"/>
      <c r="G127" s="159"/>
      <c r="H127" s="34">
        <f>IF(L127=1,"",0)</f>
        <v>0</v>
      </c>
      <c r="I127" s="32"/>
      <c r="L127" s="10">
        <f>IF(OR($E$115="NO",E125="NO"),1,IF(E127&lt;&gt;"",1,0))</f>
        <v>0</v>
      </c>
      <c r="N127" s="11" t="s">
        <v>224</v>
      </c>
    </row>
    <row r="128" spans="1:14" ht="13.5" x14ac:dyDescent="0.25">
      <c r="A128" s="30"/>
      <c r="B128" s="50"/>
      <c r="C128" s="30"/>
      <c r="D128" s="33"/>
      <c r="E128" s="129"/>
      <c r="F128" s="129"/>
      <c r="G128" s="129"/>
      <c r="H128" s="34"/>
      <c r="I128" s="32"/>
    </row>
    <row r="129" spans="1:15" ht="31.5" customHeight="1" x14ac:dyDescent="0.25">
      <c r="A129" s="170" t="s">
        <v>225</v>
      </c>
      <c r="B129" s="170"/>
      <c r="C129" s="30"/>
      <c r="D129" s="33"/>
      <c r="E129" s="160"/>
      <c r="F129" s="160"/>
      <c r="G129" s="160"/>
      <c r="H129" s="34">
        <f>IF(L129=1,"",0)</f>
        <v>0</v>
      </c>
      <c r="I129" s="32"/>
      <c r="L129" s="10">
        <f>IF(E129&lt;&gt;"",1,0)</f>
        <v>0</v>
      </c>
      <c r="M129" s="9">
        <f t="shared" si="1"/>
        <v>1</v>
      </c>
    </row>
    <row r="130" spans="1:15" ht="13.5" x14ac:dyDescent="0.25">
      <c r="A130" s="30"/>
      <c r="B130" s="50"/>
      <c r="C130" s="30"/>
      <c r="D130" s="33"/>
      <c r="E130" s="47"/>
      <c r="F130" s="47"/>
      <c r="G130" s="47"/>
      <c r="H130" s="34"/>
      <c r="I130" s="32"/>
    </row>
    <row r="131" spans="1:15" ht="13.5" x14ac:dyDescent="0.25">
      <c r="A131" s="177" t="str">
        <f>IF(E129="NO","CONTINUA CON LA SIGUIENTE PREGUNTA",N131)</f>
        <v>PROCESO DE MIGRACIÓN</v>
      </c>
      <c r="B131" s="177"/>
      <c r="C131" s="30"/>
      <c r="D131" s="33"/>
      <c r="E131" s="160"/>
      <c r="F131" s="160"/>
      <c r="G131" s="160"/>
      <c r="H131" s="34">
        <f>IF(L131=1,"",0)</f>
        <v>0</v>
      </c>
      <c r="I131" s="32"/>
      <c r="L131" s="10">
        <f>IF(E129="NO",1,IF(E131&lt;&gt;"",1,0))</f>
        <v>0</v>
      </c>
      <c r="N131" s="188" t="s">
        <v>226</v>
      </c>
      <c r="O131" s="188"/>
    </row>
    <row r="132" spans="1:15" ht="13.5" x14ac:dyDescent="0.25">
      <c r="A132" s="30"/>
      <c r="B132" s="50"/>
      <c r="C132" s="30"/>
      <c r="D132" s="33"/>
      <c r="E132" s="47"/>
      <c r="F132" s="47"/>
      <c r="G132" s="47"/>
      <c r="H132" s="34"/>
      <c r="I132" s="32"/>
    </row>
    <row r="133" spans="1:15" ht="13.5" x14ac:dyDescent="0.25">
      <c r="A133" s="30"/>
      <c r="B133" s="50" t="s">
        <v>97</v>
      </c>
      <c r="C133" s="30"/>
      <c r="D133" s="33"/>
      <c r="E133" s="157"/>
      <c r="F133" s="158"/>
      <c r="G133" s="159"/>
      <c r="H133" s="34">
        <f t="shared" ref="H133:H147" si="3">IF(L133=1,"",0)</f>
        <v>0</v>
      </c>
      <c r="I133" s="32"/>
      <c r="L133" s="10">
        <f>IF(E133&lt;&gt;"",1,0)</f>
        <v>0</v>
      </c>
      <c r="M133" s="9">
        <f t="shared" si="1"/>
        <v>1</v>
      </c>
    </row>
    <row r="134" spans="1:15" ht="13.5" x14ac:dyDescent="0.25">
      <c r="A134" s="30"/>
      <c r="B134" s="50"/>
      <c r="C134" s="30"/>
      <c r="D134" s="33"/>
      <c r="E134" s="47"/>
      <c r="F134" s="47"/>
      <c r="G134" s="47"/>
      <c r="H134" s="34"/>
      <c r="I134" s="32"/>
    </row>
    <row r="135" spans="1:15" ht="33.75" customHeight="1" x14ac:dyDescent="0.25">
      <c r="A135" s="30"/>
      <c r="B135" s="39" t="str">
        <f>IF($E$133="NO","CONTINUA CON LA SIGUIENTE PREGUNTA",N135)</f>
        <v>CUANTAS VECES LE HA SIDO NEGADA ANTERIORMENTE</v>
      </c>
      <c r="C135" s="30"/>
      <c r="D135" s="33"/>
      <c r="E135" s="157"/>
      <c r="F135" s="158"/>
      <c r="G135" s="159"/>
      <c r="H135" s="34">
        <f t="shared" si="3"/>
        <v>0</v>
      </c>
      <c r="I135" s="32"/>
      <c r="L135" s="10">
        <f>IF(E133="NO",1,IF(E135&lt;&gt;"",1,0))</f>
        <v>0</v>
      </c>
      <c r="M135" s="9">
        <f t="shared" si="1"/>
        <v>1</v>
      </c>
      <c r="N135" s="49" t="s">
        <v>34</v>
      </c>
    </row>
    <row r="136" spans="1:15" ht="13.5" x14ac:dyDescent="0.25">
      <c r="A136" s="30"/>
      <c r="B136" s="50"/>
      <c r="C136" s="30"/>
      <c r="D136" s="33"/>
      <c r="E136" s="47"/>
      <c r="F136" s="47"/>
      <c r="G136" s="47"/>
      <c r="H136" s="34"/>
      <c r="I136" s="32"/>
      <c r="N136" s="49"/>
    </row>
    <row r="137" spans="1:15" ht="13.5" x14ac:dyDescent="0.25">
      <c r="A137" s="30"/>
      <c r="B137" s="50" t="str">
        <f t="shared" ref="B137:B143" si="4">IF($E$133="NO","CONTINUA CON LA SIGUIENTE PREGUNTA",N137)</f>
        <v>FECHAS DE LAS NEGACIONES</v>
      </c>
      <c r="C137" s="30"/>
      <c r="D137" s="33"/>
      <c r="E137" s="173"/>
      <c r="F137" s="158"/>
      <c r="G137" s="159"/>
      <c r="H137" s="34">
        <f t="shared" si="3"/>
        <v>0</v>
      </c>
      <c r="I137" s="32"/>
      <c r="L137" s="10">
        <f>IF(E133="NO",1,IF(E137&lt;&gt;"",1,0))</f>
        <v>0</v>
      </c>
      <c r="M137" s="9">
        <f t="shared" si="1"/>
        <v>1</v>
      </c>
      <c r="N137" s="49" t="s">
        <v>35</v>
      </c>
    </row>
    <row r="138" spans="1:15" ht="13.5" x14ac:dyDescent="0.25">
      <c r="A138" s="30"/>
      <c r="B138" s="50"/>
      <c r="C138" s="30"/>
      <c r="D138" s="33"/>
      <c r="E138" s="47"/>
      <c r="F138" s="47"/>
      <c r="G138" s="47"/>
      <c r="H138" s="34"/>
      <c r="I138" s="32"/>
      <c r="N138" s="49"/>
    </row>
    <row r="139" spans="1:15" ht="13.5" x14ac:dyDescent="0.25">
      <c r="A139" s="30"/>
      <c r="B139" s="50" t="str">
        <f t="shared" si="4"/>
        <v>QUIEN LLENO SU FORMULARIO</v>
      </c>
      <c r="C139" s="30"/>
      <c r="D139" s="33"/>
      <c r="E139" s="157"/>
      <c r="F139" s="158"/>
      <c r="G139" s="159"/>
      <c r="H139" s="34">
        <f t="shared" si="3"/>
        <v>0</v>
      </c>
      <c r="I139" s="32"/>
      <c r="L139" s="10">
        <f>IF(E133="NO",1,IF(E139&lt;&gt;"",1,0))</f>
        <v>0</v>
      </c>
      <c r="M139" s="9">
        <f t="shared" si="1"/>
        <v>1</v>
      </c>
      <c r="N139" s="49" t="s">
        <v>72</v>
      </c>
    </row>
    <row r="140" spans="1:15" ht="13.5" x14ac:dyDescent="0.25">
      <c r="A140" s="30"/>
      <c r="B140" s="50"/>
      <c r="C140" s="30"/>
      <c r="D140" s="33"/>
      <c r="E140" s="47"/>
      <c r="F140" s="47"/>
      <c r="G140" s="47"/>
      <c r="H140" s="34"/>
      <c r="I140" s="32"/>
      <c r="N140" s="49"/>
    </row>
    <row r="141" spans="1:15" ht="13.5" x14ac:dyDescent="0.25">
      <c r="A141" s="30"/>
      <c r="B141" s="50" t="str">
        <f t="shared" si="4"/>
        <v>QUE LE DIJO EL CÓNSUL DE SU NEGACIÓN</v>
      </c>
      <c r="C141" s="30"/>
      <c r="D141" s="33"/>
      <c r="E141" s="157"/>
      <c r="F141" s="158"/>
      <c r="G141" s="159"/>
      <c r="H141" s="34">
        <f t="shared" si="3"/>
        <v>0</v>
      </c>
      <c r="I141" s="32"/>
      <c r="L141" s="10">
        <f>IF(E133="NO",1,IF(E141&lt;&gt;"",1,0))</f>
        <v>0</v>
      </c>
      <c r="M141" s="9">
        <f t="shared" si="1"/>
        <v>1</v>
      </c>
      <c r="N141" s="49" t="s">
        <v>227</v>
      </c>
    </row>
    <row r="142" spans="1:15" ht="13.5" x14ac:dyDescent="0.25">
      <c r="A142" s="30"/>
      <c r="B142" s="50"/>
      <c r="C142" s="30"/>
      <c r="D142" s="33"/>
      <c r="E142" s="47"/>
      <c r="F142" s="47"/>
      <c r="G142" s="47"/>
      <c r="H142" s="34"/>
      <c r="I142" s="32"/>
      <c r="N142" s="49"/>
    </row>
    <row r="143" spans="1:15" ht="39" customHeight="1" x14ac:dyDescent="0.25">
      <c r="A143" s="30"/>
      <c r="B143" s="39" t="str">
        <f t="shared" si="4"/>
        <v>CONSERVA LOS FORMULARIOS DS160 DE ESAS NEGACIONES</v>
      </c>
      <c r="C143" s="30"/>
      <c r="D143" s="33"/>
      <c r="E143" s="157"/>
      <c r="F143" s="158"/>
      <c r="G143" s="159"/>
      <c r="H143" s="34">
        <f t="shared" si="3"/>
        <v>0</v>
      </c>
      <c r="I143" s="32"/>
      <c r="L143" s="10">
        <f>IF(E133="NO",1,IF(E143&lt;&gt;"",1,0))</f>
        <v>0</v>
      </c>
      <c r="M143" s="9">
        <f t="shared" si="1"/>
        <v>1</v>
      </c>
      <c r="N143" s="49" t="s">
        <v>36</v>
      </c>
    </row>
    <row r="144" spans="1:15" ht="13.5" x14ac:dyDescent="0.25">
      <c r="A144" s="30"/>
      <c r="B144" s="50"/>
      <c r="C144" s="30"/>
      <c r="D144" s="33"/>
      <c r="E144" s="47"/>
      <c r="F144" s="47"/>
      <c r="G144" s="47"/>
      <c r="H144" s="34"/>
      <c r="I144" s="32"/>
      <c r="N144" s="49"/>
    </row>
    <row r="145" spans="1:18" ht="13.5" x14ac:dyDescent="0.25">
      <c r="A145" s="30"/>
      <c r="B145" s="50" t="str">
        <f>IF($E$115="NO","CONTINUA CON LA SIGUIENTE PREGUNTA",N145)</f>
        <v>ALGUNA VEZ LE NEGARON LA ADMISIÓN A USA</v>
      </c>
      <c r="C145" s="30"/>
      <c r="D145" s="33"/>
      <c r="E145" s="157"/>
      <c r="F145" s="158"/>
      <c r="G145" s="159"/>
      <c r="H145" s="34">
        <f t="shared" si="3"/>
        <v>0</v>
      </c>
      <c r="I145" s="32"/>
      <c r="L145" s="10">
        <f>IF($E$115="NO",1,IF(E145&lt;&gt;"",1,0))</f>
        <v>0</v>
      </c>
      <c r="M145" s="9">
        <f t="shared" si="1"/>
        <v>1</v>
      </c>
      <c r="N145" s="49" t="s">
        <v>228</v>
      </c>
    </row>
    <row r="146" spans="1:18" ht="13.5" x14ac:dyDescent="0.25">
      <c r="A146" s="30"/>
      <c r="B146" s="50"/>
      <c r="C146" s="30"/>
      <c r="D146" s="33"/>
      <c r="E146" s="47"/>
      <c r="F146" s="47"/>
      <c r="G146" s="47"/>
      <c r="H146" s="34"/>
      <c r="I146" s="32"/>
    </row>
    <row r="147" spans="1:18" ht="57" customHeight="1" x14ac:dyDescent="0.25">
      <c r="A147" s="30"/>
      <c r="B147" s="50" t="str">
        <f>IF(OR($E$145="NO",E115="NO"),"CONTINUA CON LA SIGUIENTE PREGUNTA",N147)</f>
        <v>EXPLICACIÓN DE NEGACIÓN DE ADMISIÓN</v>
      </c>
      <c r="C147" s="30"/>
      <c r="D147" s="33"/>
      <c r="E147" s="157"/>
      <c r="F147" s="158"/>
      <c r="G147" s="159"/>
      <c r="H147" s="34">
        <f t="shared" si="3"/>
        <v>0</v>
      </c>
      <c r="I147" s="32"/>
      <c r="L147" s="10">
        <f>IF(OR(E145="NO",E115="NO"),1,IF(E147&lt;&gt;"",1,0))</f>
        <v>0</v>
      </c>
      <c r="N147" s="51" t="s">
        <v>229</v>
      </c>
    </row>
    <row r="148" spans="1:18" ht="13.5" x14ac:dyDescent="0.25">
      <c r="A148" s="52"/>
      <c r="B148" s="76"/>
      <c r="C148" s="52"/>
      <c r="D148" s="33"/>
      <c r="E148" s="47"/>
      <c r="F148" s="47"/>
      <c r="G148" s="47"/>
      <c r="H148" s="34"/>
      <c r="I148" s="32"/>
    </row>
    <row r="149" spans="1:18" ht="31.5" customHeight="1" x14ac:dyDescent="0.2">
      <c r="A149" s="189" t="str">
        <f>IF($E$133="NO","CONTINUA CON LA SIGUIENTE PREGUNTA",N149)</f>
        <v>CUANDO LE NEGARON LA VISA QUE DILIGENCIO EN: (llenar solo si ha tenido negaciones)</v>
      </c>
      <c r="B149" s="189"/>
      <c r="C149" s="189"/>
      <c r="D149" s="189"/>
      <c r="E149" s="189"/>
      <c r="F149" s="189"/>
      <c r="G149" s="189"/>
      <c r="H149" s="189"/>
      <c r="I149" s="189"/>
      <c r="M149" s="9">
        <f t="shared" si="1"/>
        <v>1</v>
      </c>
      <c r="N149" s="191" t="s">
        <v>71</v>
      </c>
      <c r="O149" s="191"/>
      <c r="P149" s="191"/>
      <c r="Q149" s="191"/>
      <c r="R149" s="191"/>
    </row>
    <row r="150" spans="1:18" ht="13.5" x14ac:dyDescent="0.25">
      <c r="A150" s="52"/>
      <c r="B150" s="76"/>
      <c r="C150" s="52"/>
      <c r="D150" s="33"/>
      <c r="E150" s="47"/>
      <c r="F150" s="47"/>
      <c r="G150" s="47"/>
      <c r="H150" s="34"/>
      <c r="I150" s="32"/>
    </row>
    <row r="151" spans="1:18" ht="23.25" customHeight="1" x14ac:dyDescent="0.25">
      <c r="A151" s="30"/>
      <c r="B151" s="50" t="str">
        <f>IF($E$133="NO","CONTINUA CON LA SIGUIENTE PREGUNTA",N151)</f>
        <v>SALARIO</v>
      </c>
      <c r="C151" s="30"/>
      <c r="D151" s="33"/>
      <c r="E151" s="194"/>
      <c r="F151" s="195"/>
      <c r="G151" s="196"/>
      <c r="H151" s="34">
        <f>IF(L151=1,"",0)</f>
        <v>0</v>
      </c>
      <c r="I151" s="32"/>
      <c r="L151" s="10">
        <f>IF(E133="NO",1,IF(E151&lt;&gt;"",1,0))</f>
        <v>0</v>
      </c>
      <c r="M151" s="9">
        <f t="shared" si="1"/>
        <v>1</v>
      </c>
      <c r="N151" s="49" t="s">
        <v>37</v>
      </c>
    </row>
    <row r="152" spans="1:18" ht="13.5" x14ac:dyDescent="0.25">
      <c r="A152" s="30"/>
      <c r="B152" s="50"/>
      <c r="C152" s="30"/>
      <c r="D152" s="33"/>
      <c r="E152" s="47"/>
      <c r="F152" s="47"/>
      <c r="G152" s="47"/>
      <c r="H152" s="34"/>
      <c r="I152" s="32"/>
      <c r="N152" s="49"/>
    </row>
    <row r="153" spans="1:18" ht="23.25" customHeight="1" x14ac:dyDescent="0.25">
      <c r="A153" s="30"/>
      <c r="B153" s="50" t="str">
        <f t="shared" ref="B153:B163" si="5">IF($E$133="NO","CONTINUA CON LA SIGUIENTE PREGUNTA",N153)</f>
        <v>EMPRESA DONDE TRABAJO</v>
      </c>
      <c r="C153" s="30"/>
      <c r="D153" s="33"/>
      <c r="E153" s="157"/>
      <c r="F153" s="158"/>
      <c r="G153" s="159"/>
      <c r="H153" s="34">
        <f>IF(L153=1,"",0)</f>
        <v>0</v>
      </c>
      <c r="I153" s="32"/>
      <c r="L153" s="10">
        <f>IF(E133="NO",1,IF(E153&lt;&gt;"",1,0))</f>
        <v>0</v>
      </c>
      <c r="M153" s="9">
        <f t="shared" si="1"/>
        <v>1</v>
      </c>
      <c r="N153" s="49" t="s">
        <v>38</v>
      </c>
    </row>
    <row r="154" spans="1:18" ht="13.5" x14ac:dyDescent="0.25">
      <c r="A154" s="30"/>
      <c r="B154" s="50"/>
      <c r="C154" s="30"/>
      <c r="D154" s="33"/>
      <c r="E154" s="47"/>
      <c r="F154" s="47"/>
      <c r="G154" s="47"/>
      <c r="H154" s="34"/>
      <c r="I154" s="32"/>
      <c r="N154" s="49"/>
    </row>
    <row r="155" spans="1:18" ht="23.25" customHeight="1" x14ac:dyDescent="0.25">
      <c r="A155" s="30"/>
      <c r="B155" s="50" t="str">
        <f t="shared" si="5"/>
        <v>DIRECCIÓN DE TRABAJO</v>
      </c>
      <c r="C155" s="30"/>
      <c r="D155" s="33"/>
      <c r="E155" s="157"/>
      <c r="F155" s="158"/>
      <c r="G155" s="159"/>
      <c r="H155" s="34">
        <f>IF(L155=1,"",0)</f>
        <v>0</v>
      </c>
      <c r="I155" s="32"/>
      <c r="L155" s="10">
        <f>IF(E133="NO",1,IF(E155&lt;&gt;"",1,0))</f>
        <v>0</v>
      </c>
      <c r="M155" s="9">
        <f t="shared" si="1"/>
        <v>1</v>
      </c>
      <c r="N155" s="49" t="s">
        <v>230</v>
      </c>
    </row>
    <row r="156" spans="1:18" ht="13.5" x14ac:dyDescent="0.25">
      <c r="A156" s="30"/>
      <c r="B156" s="50"/>
      <c r="C156" s="30"/>
      <c r="D156" s="33"/>
      <c r="E156" s="47"/>
      <c r="F156" s="47"/>
      <c r="G156" s="47"/>
      <c r="H156" s="34"/>
      <c r="I156" s="32"/>
      <c r="N156" s="49"/>
    </row>
    <row r="157" spans="1:18" ht="23.25" customHeight="1" x14ac:dyDescent="0.25">
      <c r="A157" s="30"/>
      <c r="B157" s="50" t="str">
        <f t="shared" si="5"/>
        <v xml:space="preserve">CARGO </v>
      </c>
      <c r="C157" s="30"/>
      <c r="D157" s="33"/>
      <c r="E157" s="157"/>
      <c r="F157" s="158"/>
      <c r="G157" s="159"/>
      <c r="H157" s="34">
        <f>IF(L157=1,"",0)</f>
        <v>0</v>
      </c>
      <c r="I157" s="32"/>
      <c r="L157" s="10">
        <f>IF(E133="NO",1,IF(E157&lt;&gt;"",1,0))</f>
        <v>0</v>
      </c>
      <c r="M157" s="9">
        <f t="shared" si="1"/>
        <v>1</v>
      </c>
      <c r="N157" s="49" t="s">
        <v>39</v>
      </c>
    </row>
    <row r="158" spans="1:18" ht="13.5" x14ac:dyDescent="0.25">
      <c r="A158" s="30"/>
      <c r="B158" s="50"/>
      <c r="C158" s="30"/>
      <c r="D158" s="33"/>
      <c r="E158" s="130"/>
      <c r="F158" s="130"/>
      <c r="G158" s="130"/>
      <c r="H158" s="34"/>
      <c r="I158" s="32"/>
      <c r="N158" s="49"/>
    </row>
    <row r="159" spans="1:18" ht="13.5" x14ac:dyDescent="0.25">
      <c r="A159" s="30"/>
      <c r="B159" s="50" t="str">
        <f>IF($E$133="NO","CONTINUA CON LA SIGUIENTE PREGUNTA",N159)</f>
        <v>ESTADO CIVIL</v>
      </c>
      <c r="C159" s="30"/>
      <c r="D159" s="33"/>
      <c r="E159" s="157"/>
      <c r="F159" s="158"/>
      <c r="G159" s="159"/>
      <c r="H159" s="34">
        <f>IF(L159=1,"",0)</f>
        <v>0</v>
      </c>
      <c r="I159" s="32"/>
      <c r="L159" s="10">
        <f>IF(E133="NO",1,IF(E159&lt;&gt;"",1,0))</f>
        <v>0</v>
      </c>
      <c r="N159" s="49" t="s">
        <v>12</v>
      </c>
    </row>
    <row r="160" spans="1:18" ht="13.5" x14ac:dyDescent="0.25">
      <c r="A160" s="30"/>
      <c r="B160" s="50"/>
      <c r="C160" s="30"/>
      <c r="D160" s="33"/>
      <c r="E160" s="130"/>
      <c r="F160" s="130"/>
      <c r="G160" s="130"/>
      <c r="H160" s="34"/>
      <c r="I160" s="32"/>
      <c r="N160" s="49"/>
    </row>
    <row r="161" spans="1:14" ht="23.25" customHeight="1" x14ac:dyDescent="0.25">
      <c r="A161" s="30"/>
      <c r="B161" s="50" t="str">
        <f t="shared" si="5"/>
        <v>QUE LUGAR IBA A VISITAR</v>
      </c>
      <c r="C161" s="30"/>
      <c r="D161" s="33"/>
      <c r="E161" s="157"/>
      <c r="F161" s="158"/>
      <c r="G161" s="159"/>
      <c r="H161" s="34">
        <f>IF(L161=1,"",0)</f>
        <v>0</v>
      </c>
      <c r="I161" s="32"/>
      <c r="L161" s="10">
        <f>IF(E133="NO",1,IF(E161&lt;&gt;"",1,0))</f>
        <v>0</v>
      </c>
      <c r="M161" s="9">
        <f t="shared" si="1"/>
        <v>1</v>
      </c>
      <c r="N161" s="49" t="s">
        <v>231</v>
      </c>
    </row>
    <row r="162" spans="1:14" ht="23.25" customHeight="1" x14ac:dyDescent="0.25">
      <c r="A162" s="30"/>
      <c r="B162" s="50"/>
      <c r="C162" s="30"/>
      <c r="D162" s="33"/>
      <c r="E162" s="129"/>
      <c r="F162" s="129"/>
      <c r="G162" s="129"/>
      <c r="H162" s="34"/>
      <c r="I162" s="32"/>
      <c r="N162" s="49"/>
    </row>
    <row r="163" spans="1:14" ht="23.25" customHeight="1" x14ac:dyDescent="0.25">
      <c r="A163" s="30"/>
      <c r="B163" s="50" t="str">
        <f t="shared" si="5"/>
        <v>CORREO ALTERNATIVO</v>
      </c>
      <c r="C163" s="30"/>
      <c r="D163" s="33"/>
      <c r="E163" s="192"/>
      <c r="F163" s="158"/>
      <c r="G163" s="159"/>
      <c r="H163" s="34">
        <f>IF(L163=1,"",0)</f>
        <v>0</v>
      </c>
      <c r="I163" s="32"/>
      <c r="L163" s="10">
        <f>IF(E133="NO",1,IF(E163&lt;&gt;"",1,0))</f>
        <v>0</v>
      </c>
      <c r="M163" s="9">
        <f t="shared" si="1"/>
        <v>1</v>
      </c>
      <c r="N163" s="49" t="s">
        <v>73</v>
      </c>
    </row>
    <row r="164" spans="1:14" ht="23.25" customHeight="1" x14ac:dyDescent="0.25">
      <c r="A164" s="30"/>
      <c r="B164" s="50"/>
      <c r="C164" s="30"/>
      <c r="D164" s="33"/>
      <c r="E164" s="129"/>
      <c r="F164" s="129"/>
      <c r="G164" s="129"/>
      <c r="H164" s="34"/>
      <c r="I164" s="32"/>
      <c r="N164" s="49"/>
    </row>
    <row r="165" spans="1:14" ht="13.5" x14ac:dyDescent="0.25">
      <c r="A165" s="52"/>
      <c r="B165" s="76"/>
      <c r="C165" s="52"/>
      <c r="D165" s="33"/>
      <c r="E165" s="47"/>
      <c r="F165" s="47"/>
      <c r="G165" s="47"/>
      <c r="H165" s="34"/>
      <c r="I165" s="32"/>
    </row>
    <row r="166" spans="1:14" ht="35.25" customHeight="1" x14ac:dyDescent="0.25">
      <c r="A166" s="7"/>
      <c r="B166" s="12" t="s">
        <v>203</v>
      </c>
      <c r="C166" s="53"/>
      <c r="D166" s="53"/>
      <c r="E166" s="167" t="str">
        <f>"ESTATUS ="&amp;IF(H5=100%," COMPLETO"," INCOMPLETO")</f>
        <v>ESTATUS = INCOMPLETO</v>
      </c>
      <c r="F166" s="167"/>
      <c r="G166" s="167"/>
      <c r="H166" s="44"/>
      <c r="I166" s="26"/>
      <c r="L166" s="10">
        <f>SUM(L168:L204)</f>
        <v>0</v>
      </c>
    </row>
    <row r="167" spans="1:14" ht="13.5" x14ac:dyDescent="0.25">
      <c r="A167" s="52"/>
      <c r="B167" s="76"/>
      <c r="C167" s="52"/>
      <c r="D167" s="33"/>
      <c r="E167" s="47"/>
      <c r="F167" s="47"/>
      <c r="G167" s="47"/>
      <c r="H167" s="34"/>
      <c r="I167" s="32"/>
      <c r="M167" s="9">
        <f t="shared" ref="M167:M248" si="6">IF(K167&lt;&gt;"",0,1)</f>
        <v>1</v>
      </c>
    </row>
    <row r="168" spans="1:14" ht="44.25" customHeight="1" x14ac:dyDescent="0.25">
      <c r="A168" s="30"/>
      <c r="B168" s="50" t="s">
        <v>232</v>
      </c>
      <c r="C168" s="30"/>
      <c r="D168" s="33"/>
      <c r="E168" s="160"/>
      <c r="F168" s="160"/>
      <c r="G168" s="160"/>
      <c r="H168" s="34">
        <f>IF(L168=1,"",0)</f>
        <v>0</v>
      </c>
      <c r="I168" s="32"/>
      <c r="L168" s="10">
        <f>IF(E168&lt;&gt;"",1,0)</f>
        <v>0</v>
      </c>
    </row>
    <row r="169" spans="1:14" ht="13.5" x14ac:dyDescent="0.25">
      <c r="A169" s="30"/>
      <c r="B169" s="50"/>
      <c r="C169" s="30"/>
      <c r="D169" s="33"/>
      <c r="E169" s="47"/>
      <c r="F169" s="47"/>
      <c r="G169" s="47"/>
      <c r="H169" s="34"/>
      <c r="I169" s="32"/>
    </row>
    <row r="170" spans="1:14" ht="13.5" x14ac:dyDescent="0.25">
      <c r="A170" s="30"/>
      <c r="B170" s="50" t="s">
        <v>40</v>
      </c>
      <c r="C170" s="30"/>
      <c r="D170" s="33"/>
      <c r="E170" s="160"/>
      <c r="F170" s="160"/>
      <c r="G170" s="160"/>
      <c r="H170" s="34">
        <f>IF(L170=1,"",0)</f>
        <v>0</v>
      </c>
      <c r="I170" s="32"/>
      <c r="L170" s="10">
        <f>IF(E170&lt;&gt;"",1,0)</f>
        <v>0</v>
      </c>
      <c r="M170" s="9">
        <f t="shared" si="6"/>
        <v>1</v>
      </c>
    </row>
    <row r="171" spans="1:14" ht="13.5" x14ac:dyDescent="0.25">
      <c r="A171" s="30"/>
      <c r="B171" s="50"/>
      <c r="C171" s="30"/>
      <c r="D171" s="33"/>
      <c r="E171" s="47"/>
      <c r="F171" s="47"/>
      <c r="G171" s="47"/>
      <c r="H171" s="34"/>
      <c r="I171" s="32"/>
    </row>
    <row r="172" spans="1:14" ht="13.5" x14ac:dyDescent="0.25">
      <c r="A172" s="30"/>
      <c r="B172" s="50" t="s">
        <v>74</v>
      </c>
      <c r="C172" s="30"/>
      <c r="D172" s="33"/>
      <c r="E172" s="161"/>
      <c r="F172" s="160"/>
      <c r="G172" s="160"/>
      <c r="H172" s="34">
        <f>IF(L172=1,"",0)</f>
        <v>0</v>
      </c>
      <c r="I172" s="32"/>
      <c r="L172" s="10">
        <f>IF(E172&lt;&gt;"",1,0)</f>
        <v>0</v>
      </c>
      <c r="M172" s="9">
        <f t="shared" si="6"/>
        <v>1</v>
      </c>
    </row>
    <row r="173" spans="1:14" ht="13.5" x14ac:dyDescent="0.25">
      <c r="A173" s="30"/>
      <c r="B173" s="50"/>
      <c r="C173" s="30"/>
      <c r="D173" s="33"/>
      <c r="E173" s="47"/>
      <c r="F173" s="47"/>
      <c r="G173" s="47"/>
      <c r="H173" s="34"/>
      <c r="I173" s="32"/>
    </row>
    <row r="174" spans="1:14" ht="13.5" x14ac:dyDescent="0.25">
      <c r="A174" s="30"/>
      <c r="B174" s="50" t="s">
        <v>75</v>
      </c>
      <c r="C174" s="30"/>
      <c r="D174" s="33"/>
      <c r="E174" s="161"/>
      <c r="F174" s="160"/>
      <c r="G174" s="160"/>
      <c r="H174" s="34">
        <f>IF(L174=1,"",0)</f>
        <v>0</v>
      </c>
      <c r="I174" s="32"/>
      <c r="L174" s="10">
        <f>IF(E174&lt;&gt;"",1,0)</f>
        <v>0</v>
      </c>
    </row>
    <row r="175" spans="1:14" ht="13.5" x14ac:dyDescent="0.25">
      <c r="A175" s="30"/>
      <c r="B175" s="50"/>
      <c r="C175" s="30"/>
      <c r="D175" s="33"/>
      <c r="E175" s="47"/>
      <c r="F175" s="47"/>
      <c r="G175" s="47"/>
      <c r="H175" s="34"/>
      <c r="I175" s="32"/>
    </row>
    <row r="176" spans="1:14" ht="13.5" x14ac:dyDescent="0.25">
      <c r="A176" s="30"/>
      <c r="B176" s="50" t="s">
        <v>41</v>
      </c>
      <c r="C176" s="30"/>
      <c r="D176" s="33"/>
      <c r="E176" s="160"/>
      <c r="F176" s="160"/>
      <c r="G176" s="160"/>
      <c r="H176" s="34">
        <f>IF(L176=1,"",0)</f>
        <v>0</v>
      </c>
      <c r="I176" s="32"/>
      <c r="L176" s="10">
        <f>IF(E176&lt;&gt;"",1,0)</f>
        <v>0</v>
      </c>
      <c r="M176" s="9">
        <f t="shared" si="6"/>
        <v>1</v>
      </c>
    </row>
    <row r="177" spans="1:14" ht="13.5" x14ac:dyDescent="0.25">
      <c r="A177" s="30"/>
      <c r="B177" s="50"/>
      <c r="C177" s="30"/>
      <c r="D177" s="33"/>
      <c r="E177" s="47"/>
      <c r="F177" s="47"/>
      <c r="G177" s="47"/>
      <c r="H177" s="34"/>
      <c r="I177" s="32"/>
    </row>
    <row r="178" spans="1:14" ht="13.5" x14ac:dyDescent="0.25">
      <c r="A178" s="30"/>
      <c r="B178" s="50" t="str">
        <f>IF($E$176="YO MISMO(A)","CONTINUA CON LA SIGUIENTE PREGUNTA",N178)</f>
        <v>NOMBRE COMPLETO</v>
      </c>
      <c r="C178" s="30"/>
      <c r="D178" s="33"/>
      <c r="E178" s="160"/>
      <c r="F178" s="160"/>
      <c r="G178" s="160"/>
      <c r="H178" s="34">
        <f>IF(L178=1,"",0)</f>
        <v>0</v>
      </c>
      <c r="I178" s="32"/>
      <c r="L178" s="10">
        <f>IF(E176="YO MISMO(A)",1,IF(E178&lt;&gt;"",1,0))</f>
        <v>0</v>
      </c>
      <c r="M178" s="9">
        <f t="shared" si="6"/>
        <v>1</v>
      </c>
      <c r="N178" s="49" t="s">
        <v>42</v>
      </c>
    </row>
    <row r="179" spans="1:14" ht="13.5" x14ac:dyDescent="0.25">
      <c r="A179" s="30"/>
      <c r="B179" s="50"/>
      <c r="C179" s="30"/>
      <c r="D179" s="33"/>
      <c r="E179" s="129"/>
      <c r="F179" s="129"/>
      <c r="G179" s="129"/>
      <c r="H179" s="34"/>
      <c r="I179" s="32"/>
      <c r="N179" s="49"/>
    </row>
    <row r="180" spans="1:14" ht="13.5" x14ac:dyDescent="0.25">
      <c r="A180" s="30"/>
      <c r="B180" s="50" t="str">
        <f>IF($E$176="YO MISMO(A)","CONTINUA CON LA SIGUIENTE PREGUNTA",N180)</f>
        <v>PARENTESCO</v>
      </c>
      <c r="C180" s="30"/>
      <c r="D180" s="33"/>
      <c r="E180" s="160"/>
      <c r="F180" s="160"/>
      <c r="G180" s="160"/>
      <c r="H180" s="34">
        <f>IF(L180=1,"",0)</f>
        <v>0</v>
      </c>
      <c r="I180" s="32"/>
      <c r="L180" s="10">
        <f>IF(E176="YO MISMO(A)",1,IF(E180&lt;&gt;"",1,0))</f>
        <v>0</v>
      </c>
      <c r="M180" s="9">
        <f>IF(K180&lt;&gt;"",0,1)</f>
        <v>1</v>
      </c>
      <c r="N180" s="49" t="s">
        <v>45</v>
      </c>
    </row>
    <row r="181" spans="1:14" ht="13.5" x14ac:dyDescent="0.25">
      <c r="A181" s="30"/>
      <c r="B181" s="50"/>
      <c r="C181" s="30"/>
      <c r="D181" s="33"/>
      <c r="E181" s="47"/>
      <c r="F181" s="47"/>
      <c r="G181" s="47"/>
      <c r="H181" s="34"/>
      <c r="I181" s="32"/>
      <c r="N181" s="49"/>
    </row>
    <row r="182" spans="1:14" ht="13.5" x14ac:dyDescent="0.25">
      <c r="A182" s="30"/>
      <c r="B182" s="50" t="str">
        <f>IF($E$176="YO MISMO(A)","CONTINUA CON LA SIGUIENTE PREGUNTA",N182)</f>
        <v>TELÉFONO</v>
      </c>
      <c r="C182" s="30"/>
      <c r="D182" s="33"/>
      <c r="E182" s="160"/>
      <c r="F182" s="160"/>
      <c r="G182" s="160"/>
      <c r="H182" s="34">
        <f>IF(L182=1,"",0)</f>
        <v>0</v>
      </c>
      <c r="I182" s="32"/>
      <c r="L182" s="10">
        <f>IF(E176="YO MISMO(A)",1,IF(E182&lt;&gt;"",1,0))</f>
        <v>0</v>
      </c>
      <c r="M182" s="9">
        <f t="shared" si="6"/>
        <v>1</v>
      </c>
      <c r="N182" s="49" t="s">
        <v>233</v>
      </c>
    </row>
    <row r="183" spans="1:14" ht="13.5" x14ac:dyDescent="0.25">
      <c r="A183" s="30"/>
      <c r="B183" s="50"/>
      <c r="C183" s="30"/>
      <c r="D183" s="33"/>
      <c r="E183" s="47"/>
      <c r="F183" s="47"/>
      <c r="G183" s="47"/>
      <c r="H183" s="34"/>
      <c r="I183" s="32"/>
      <c r="N183" s="49"/>
    </row>
    <row r="184" spans="1:14" ht="13.5" x14ac:dyDescent="0.25">
      <c r="A184" s="30"/>
      <c r="B184" s="50" t="str">
        <f>IF($E$176="YO MISMO(A)","CONTINUA CON LA SIGUIENTE PREGUNTA",N184)</f>
        <v>TIENE VISA</v>
      </c>
      <c r="C184" s="30"/>
      <c r="D184" s="33"/>
      <c r="E184" s="160"/>
      <c r="F184" s="160"/>
      <c r="G184" s="160"/>
      <c r="H184" s="34">
        <f>IF(L184=1,"",0)</f>
        <v>0</v>
      </c>
      <c r="I184" s="32"/>
      <c r="L184" s="10">
        <f>IF(E176="YO MISMO(A)",1,IF(E184&lt;&gt;"",1,0))</f>
        <v>0</v>
      </c>
      <c r="M184" s="9">
        <f t="shared" si="6"/>
        <v>1</v>
      </c>
      <c r="N184" s="49" t="s">
        <v>43</v>
      </c>
    </row>
    <row r="185" spans="1:14" ht="13.5" x14ac:dyDescent="0.25">
      <c r="A185" s="30"/>
      <c r="B185" s="50"/>
      <c r="C185" s="30"/>
      <c r="D185" s="33"/>
      <c r="E185" s="47"/>
      <c r="F185" s="47"/>
      <c r="G185" s="47"/>
      <c r="H185" s="34"/>
      <c r="I185" s="32"/>
      <c r="N185" s="49"/>
    </row>
    <row r="186" spans="1:14" ht="13.5" x14ac:dyDescent="0.25">
      <c r="A186" s="30"/>
      <c r="B186" s="50" t="str">
        <f>IF($E$176="YO MISMO(A)","CONTINUA CON LA SIGUIENTE PREGUNTA",N186)</f>
        <v>CIUDAD DE RESIDENCIA</v>
      </c>
      <c r="C186" s="30"/>
      <c r="D186" s="33"/>
      <c r="E186" s="160"/>
      <c r="F186" s="160"/>
      <c r="G186" s="160"/>
      <c r="H186" s="34">
        <f>IF(L186=1,"",0)</f>
        <v>0</v>
      </c>
      <c r="I186" s="32"/>
      <c r="L186" s="10">
        <f>IF(E176="YO MISMO(A)",1,IF(E186&lt;&gt;"",1,0))</f>
        <v>0</v>
      </c>
      <c r="N186" s="49" t="s">
        <v>23</v>
      </c>
    </row>
    <row r="187" spans="1:14" ht="13.5" x14ac:dyDescent="0.25">
      <c r="A187" s="30"/>
      <c r="B187" s="50"/>
      <c r="C187" s="30"/>
      <c r="D187" s="33"/>
      <c r="E187" s="47"/>
      <c r="F187" s="47"/>
      <c r="G187" s="47"/>
      <c r="H187" s="34"/>
      <c r="I187" s="32"/>
      <c r="N187" s="49"/>
    </row>
    <row r="188" spans="1:14" ht="13.5" x14ac:dyDescent="0.25">
      <c r="A188" s="30"/>
      <c r="B188" s="50" t="str">
        <f>IF($E$176="YO MISMO(A)","CONTINUA CON LA SIGUIENTE PREGUNTA",N188)</f>
        <v>DIRECCIÓN</v>
      </c>
      <c r="C188" s="30"/>
      <c r="D188" s="33"/>
      <c r="E188" s="160"/>
      <c r="F188" s="160"/>
      <c r="G188" s="160"/>
      <c r="H188" s="34">
        <f>IF(L188=1,"",0)</f>
        <v>0</v>
      </c>
      <c r="I188" s="32"/>
      <c r="L188" s="10">
        <f>IF(E176="YO MISMO(A)",1,IF(E188&lt;&gt;"",1,0))</f>
        <v>0</v>
      </c>
      <c r="M188" s="9">
        <f t="shared" si="6"/>
        <v>1</v>
      </c>
      <c r="N188" s="49" t="s">
        <v>234</v>
      </c>
    </row>
    <row r="189" spans="1:14" ht="13.5" x14ac:dyDescent="0.25">
      <c r="A189" s="30"/>
      <c r="B189" s="50"/>
      <c r="C189" s="30"/>
      <c r="D189" s="33"/>
      <c r="E189" s="47"/>
      <c r="F189" s="47"/>
      <c r="G189" s="47"/>
      <c r="H189" s="34"/>
      <c r="I189" s="32"/>
      <c r="N189" s="49"/>
    </row>
    <row r="190" spans="1:14" ht="13.5" x14ac:dyDescent="0.25">
      <c r="A190" s="30"/>
      <c r="B190" s="50" t="str">
        <f>IF($E$176="YO MISMO(A)","CONTINUA CON LA SIGUIENTE PREGUNTA",N190)</f>
        <v>CORREO</v>
      </c>
      <c r="C190" s="30"/>
      <c r="D190" s="33"/>
      <c r="E190" s="184"/>
      <c r="F190" s="160"/>
      <c r="G190" s="160"/>
      <c r="H190" s="34">
        <f>IF(L190=1,"",0)</f>
        <v>0</v>
      </c>
      <c r="I190" s="32"/>
      <c r="L190" s="10">
        <f>IF(E176="YO MISMO(A)",1,IF(E190&lt;&gt;"",1,0))</f>
        <v>0</v>
      </c>
      <c r="M190" s="9">
        <f t="shared" si="6"/>
        <v>1</v>
      </c>
      <c r="N190" s="49" t="s">
        <v>44</v>
      </c>
    </row>
    <row r="191" spans="1:14" ht="13.5" x14ac:dyDescent="0.25">
      <c r="A191" s="30"/>
      <c r="B191" s="50"/>
      <c r="C191" s="30"/>
      <c r="D191" s="33"/>
      <c r="E191" s="47"/>
      <c r="F191" s="47"/>
      <c r="G191" s="47"/>
      <c r="H191" s="34"/>
      <c r="I191" s="32"/>
    </row>
    <row r="192" spans="1:14" ht="13.5" x14ac:dyDescent="0.25">
      <c r="A192" s="30"/>
      <c r="B192" s="50" t="s">
        <v>76</v>
      </c>
      <c r="C192" s="30"/>
      <c r="D192" s="33"/>
      <c r="E192" s="160"/>
      <c r="F192" s="160"/>
      <c r="G192" s="160"/>
      <c r="H192" s="34">
        <f>IF(L192=1,"",0)</f>
        <v>0</v>
      </c>
      <c r="I192" s="32"/>
      <c r="L192" s="10">
        <f>IF(E192&lt;&gt;"",1,0)</f>
        <v>0</v>
      </c>
    </row>
    <row r="193" spans="1:14" ht="13.5" x14ac:dyDescent="0.25">
      <c r="A193" s="30"/>
      <c r="B193" s="50"/>
      <c r="C193" s="30"/>
      <c r="D193" s="33"/>
      <c r="E193" s="47"/>
      <c r="F193" s="47"/>
      <c r="G193" s="47"/>
      <c r="H193" s="34"/>
      <c r="I193" s="32"/>
    </row>
    <row r="194" spans="1:14" ht="102" customHeight="1" x14ac:dyDescent="0.25">
      <c r="A194" s="30"/>
      <c r="B194" s="50" t="str">
        <f>IF($E$192="NO, VIAJO SOLO","CONTINUA CON LA SIGUIENTE PREGUNTA",N194)</f>
        <v>ACOMPAÑANTES DE VIAJE</v>
      </c>
      <c r="C194" s="30"/>
      <c r="D194" s="33"/>
      <c r="E194" s="160"/>
      <c r="F194" s="160"/>
      <c r="G194" s="160"/>
      <c r="H194" s="54">
        <f>IF(L194=1,"",0)</f>
        <v>0</v>
      </c>
      <c r="I194" s="32"/>
      <c r="L194" s="10">
        <f>IF(E192="NO, VIAJO SOLO",1,IF(E194&lt;&gt;"",1,0))</f>
        <v>0</v>
      </c>
      <c r="M194" s="9">
        <f t="shared" si="6"/>
        <v>1</v>
      </c>
      <c r="N194" s="48" t="s">
        <v>77</v>
      </c>
    </row>
    <row r="195" spans="1:14" ht="13.5" x14ac:dyDescent="0.25">
      <c r="A195" s="30"/>
      <c r="B195" s="50"/>
      <c r="C195" s="30"/>
      <c r="D195" s="33"/>
      <c r="E195" s="47"/>
      <c r="F195" s="47"/>
      <c r="G195" s="47"/>
      <c r="H195" s="34"/>
      <c r="I195" s="32"/>
      <c r="N195" s="48"/>
    </row>
    <row r="196" spans="1:14" ht="45.75" customHeight="1" x14ac:dyDescent="0.25">
      <c r="A196" s="30"/>
      <c r="B196" s="50" t="str">
        <f>IF($E$192="SI, VIAJO CON ALGUIEN","CONTINUA CON LA SIGUIENTE PREGUNTA",N196)</f>
        <v>FAMILIAR O AMIGO CON VISA</v>
      </c>
      <c r="C196" s="55"/>
      <c r="D196" s="56"/>
      <c r="E196" s="160"/>
      <c r="F196" s="160"/>
      <c r="G196" s="160"/>
      <c r="H196" s="34">
        <f>IF(L196=1,"",0)</f>
        <v>0</v>
      </c>
      <c r="I196" s="57"/>
      <c r="J196" s="58"/>
      <c r="K196" s="58"/>
      <c r="L196" s="10">
        <f>IF(E192="SI, VIAJO CON ALGUIEN",1,IF(E196&lt;&gt;"",1,0))</f>
        <v>0</v>
      </c>
      <c r="M196" s="9">
        <f t="shared" si="6"/>
        <v>1</v>
      </c>
      <c r="N196" s="48" t="s">
        <v>78</v>
      </c>
    </row>
    <row r="197" spans="1:14" ht="13.5" x14ac:dyDescent="0.25">
      <c r="A197" s="30"/>
      <c r="B197" s="39"/>
      <c r="C197" s="55"/>
      <c r="D197" s="56"/>
      <c r="E197" s="47"/>
      <c r="F197" s="47"/>
      <c r="G197" s="47"/>
      <c r="H197" s="34"/>
      <c r="I197" s="57"/>
      <c r="J197" s="58"/>
      <c r="K197" s="58"/>
      <c r="M197" s="9">
        <f t="shared" si="6"/>
        <v>1</v>
      </c>
    </row>
    <row r="198" spans="1:14" ht="13.5" x14ac:dyDescent="0.25">
      <c r="A198" s="30"/>
      <c r="B198" s="50" t="s">
        <v>46</v>
      </c>
      <c r="C198" s="30"/>
      <c r="D198" s="33"/>
      <c r="E198" s="160"/>
      <c r="F198" s="160"/>
      <c r="G198" s="160"/>
      <c r="H198" s="34">
        <f>IF(L198=1,"",0)</f>
        <v>0</v>
      </c>
      <c r="I198" s="32"/>
      <c r="L198" s="10">
        <f>IF(E198&lt;&gt;"",1,0)</f>
        <v>0</v>
      </c>
      <c r="M198" s="9">
        <f t="shared" si="6"/>
        <v>1</v>
      </c>
    </row>
    <row r="199" spans="1:14" ht="13.5" x14ac:dyDescent="0.25">
      <c r="A199" s="30"/>
      <c r="B199" s="50"/>
      <c r="C199" s="30"/>
      <c r="D199" s="33"/>
      <c r="E199" s="129"/>
      <c r="F199" s="129"/>
      <c r="G199" s="129"/>
      <c r="H199" s="34"/>
      <c r="I199" s="32"/>
    </row>
    <row r="200" spans="1:14" ht="45.75" customHeight="1" x14ac:dyDescent="0.25">
      <c r="A200" s="30"/>
      <c r="B200" s="50" t="str">
        <f>IF($E$198="NO","CONTINUA CON LA SIGUIENTE PREGUNTA",N200)</f>
        <v>DETALLES DE SU RESERVA DE VIAJE</v>
      </c>
      <c r="C200" s="30"/>
      <c r="D200" s="33"/>
      <c r="E200" s="160"/>
      <c r="F200" s="160"/>
      <c r="G200" s="160"/>
      <c r="H200" s="34">
        <f>IF(L200=1,"",0)</f>
        <v>0</v>
      </c>
      <c r="I200" s="32"/>
      <c r="L200" s="10">
        <f>IF(E198="NO",1,IF(E200&lt;&gt;"",1,0))</f>
        <v>0</v>
      </c>
      <c r="N200" s="11" t="s">
        <v>79</v>
      </c>
    </row>
    <row r="201" spans="1:14" ht="13.5" x14ac:dyDescent="0.25">
      <c r="A201" s="30"/>
      <c r="B201" s="50"/>
      <c r="C201" s="30"/>
      <c r="D201" s="33"/>
      <c r="E201" s="129"/>
      <c r="F201" s="129"/>
      <c r="G201" s="129"/>
      <c r="H201" s="34"/>
      <c r="I201" s="32"/>
    </row>
    <row r="202" spans="1:14" ht="13.5" x14ac:dyDescent="0.25">
      <c r="A202" s="30"/>
      <c r="B202" s="50" t="s">
        <v>235</v>
      </c>
      <c r="C202" s="30"/>
      <c r="D202" s="33"/>
      <c r="E202" s="160"/>
      <c r="F202" s="160"/>
      <c r="G202" s="160"/>
      <c r="H202" s="34">
        <f>IF(L202=1,"",0)</f>
        <v>0</v>
      </c>
      <c r="I202" s="32"/>
      <c r="L202" s="10">
        <f>IF(E198="NO",1,IF(E202&lt;&gt;"",1,0))</f>
        <v>0</v>
      </c>
      <c r="M202" s="9">
        <f t="shared" si="6"/>
        <v>1</v>
      </c>
    </row>
    <row r="203" spans="1:14" ht="13.5" x14ac:dyDescent="0.25">
      <c r="A203" s="30"/>
      <c r="B203" s="50"/>
      <c r="C203" s="30"/>
      <c r="D203" s="33"/>
      <c r="E203" s="47"/>
      <c r="F203" s="47"/>
      <c r="G203" s="47"/>
      <c r="H203" s="34"/>
      <c r="I203" s="32"/>
    </row>
    <row r="204" spans="1:14" ht="13.5" x14ac:dyDescent="0.25">
      <c r="A204" s="30"/>
      <c r="B204" s="50" t="str">
        <f>IF($E$202="NO","CONTINUA CON LA SIGUIENTE PREGUNTA",N204)</f>
        <v>LUGARES QUE HA VISITADO</v>
      </c>
      <c r="C204" s="30"/>
      <c r="D204" s="33"/>
      <c r="E204" s="160"/>
      <c r="F204" s="160"/>
      <c r="G204" s="160"/>
      <c r="H204" s="34">
        <f>IF(L204=1,"",0)</f>
        <v>0</v>
      </c>
      <c r="I204" s="32"/>
      <c r="L204" s="10">
        <f>IF(E202="NO",1,IF(E204&lt;&gt;"",1,0))</f>
        <v>0</v>
      </c>
      <c r="M204" s="9">
        <f t="shared" si="6"/>
        <v>1</v>
      </c>
      <c r="N204" s="11" t="s">
        <v>80</v>
      </c>
    </row>
    <row r="205" spans="1:14" ht="13.5" x14ac:dyDescent="0.25">
      <c r="A205" s="52"/>
      <c r="B205" s="76"/>
      <c r="C205" s="52"/>
      <c r="D205" s="33"/>
      <c r="E205" s="47"/>
      <c r="F205" s="47"/>
      <c r="G205" s="47"/>
      <c r="H205" s="34"/>
      <c r="I205" s="32"/>
      <c r="M205" s="9">
        <f t="shared" si="6"/>
        <v>1</v>
      </c>
    </row>
    <row r="206" spans="1:14" ht="35.25" customHeight="1" x14ac:dyDescent="0.25">
      <c r="A206" s="7"/>
      <c r="B206" s="77"/>
      <c r="C206" s="12" t="s">
        <v>204</v>
      </c>
      <c r="D206" s="12"/>
      <c r="E206" s="167" t="str">
        <f>"ESTATUS ="&amp;IF(H6=100%," COMPLETO"," INCOMPLETO")</f>
        <v>ESTATUS = INCOMPLETO</v>
      </c>
      <c r="F206" s="167"/>
      <c r="G206" s="167"/>
      <c r="H206" s="26"/>
      <c r="I206" s="45"/>
      <c r="J206" s="28"/>
      <c r="L206" s="10">
        <f>SUM(L209:L251)</f>
        <v>0</v>
      </c>
      <c r="M206" s="9">
        <f t="shared" si="6"/>
        <v>1</v>
      </c>
    </row>
    <row r="207" spans="1:14" s="59" customFormat="1" ht="30.75" customHeight="1" x14ac:dyDescent="0.25">
      <c r="A207" s="172" t="s">
        <v>81</v>
      </c>
      <c r="B207" s="172"/>
      <c r="C207" s="172"/>
      <c r="D207" s="172"/>
      <c r="E207" s="172"/>
      <c r="F207" s="172"/>
      <c r="G207" s="172"/>
      <c r="H207" s="172"/>
      <c r="I207" s="172"/>
      <c r="J207" s="28"/>
      <c r="K207" s="28"/>
      <c r="L207" s="29"/>
      <c r="M207" s="28">
        <f>IF(K207&lt;&gt;"",0,1)</f>
        <v>1</v>
      </c>
    </row>
    <row r="208" spans="1:14" ht="13.5" x14ac:dyDescent="0.25">
      <c r="A208" s="30"/>
      <c r="B208" s="50"/>
      <c r="C208" s="30"/>
      <c r="D208" s="33"/>
      <c r="E208" s="47"/>
      <c r="F208" s="47"/>
      <c r="G208" s="47"/>
      <c r="H208" s="34"/>
      <c r="I208" s="32"/>
    </row>
    <row r="209" spans="1:13" ht="13.5" x14ac:dyDescent="0.25">
      <c r="A209" s="30"/>
      <c r="B209" s="50" t="s">
        <v>103</v>
      </c>
      <c r="C209" s="30"/>
      <c r="D209" s="33"/>
      <c r="E209" s="160"/>
      <c r="F209" s="160"/>
      <c r="G209" s="160"/>
      <c r="H209" s="34">
        <f>IF(L209=1,"",0)</f>
        <v>0</v>
      </c>
      <c r="I209" s="32"/>
      <c r="L209" s="10">
        <f>IF(E209&lt;&gt;"",1,0)</f>
        <v>0</v>
      </c>
      <c r="M209" s="9">
        <f t="shared" si="6"/>
        <v>1</v>
      </c>
    </row>
    <row r="210" spans="1:13" ht="13.5" x14ac:dyDescent="0.25">
      <c r="A210" s="30"/>
      <c r="B210" s="50"/>
      <c r="C210" s="30"/>
      <c r="D210" s="33"/>
      <c r="E210" s="47"/>
      <c r="F210" s="47"/>
      <c r="G210" s="47"/>
      <c r="H210" s="34"/>
      <c r="I210" s="32"/>
    </row>
    <row r="211" spans="1:13" ht="13.5" x14ac:dyDescent="0.25">
      <c r="A211" s="30"/>
      <c r="B211" s="50" t="s">
        <v>104</v>
      </c>
      <c r="C211" s="30"/>
      <c r="D211" s="33"/>
      <c r="E211" s="160"/>
      <c r="F211" s="160"/>
      <c r="G211" s="160"/>
      <c r="H211" s="34">
        <f>IF(L211=1,"",0)</f>
        <v>0</v>
      </c>
      <c r="I211" s="32"/>
      <c r="L211" s="10">
        <f>IF(E211&lt;&gt;"",1,0)</f>
        <v>0</v>
      </c>
      <c r="M211" s="9">
        <f t="shared" si="6"/>
        <v>1</v>
      </c>
    </row>
    <row r="212" spans="1:13" ht="13.5" x14ac:dyDescent="0.25">
      <c r="A212" s="30"/>
      <c r="B212" s="50"/>
      <c r="C212" s="30"/>
      <c r="D212" s="33"/>
      <c r="E212" s="47"/>
      <c r="F212" s="47"/>
      <c r="G212" s="47"/>
      <c r="H212" s="34"/>
      <c r="I212" s="32"/>
    </row>
    <row r="213" spans="1:13" ht="13.5" x14ac:dyDescent="0.25">
      <c r="A213" s="30"/>
      <c r="B213" s="50" t="s">
        <v>14</v>
      </c>
      <c r="C213" s="30"/>
      <c r="D213" s="33"/>
      <c r="E213" s="161"/>
      <c r="F213" s="160"/>
      <c r="G213" s="160"/>
      <c r="H213" s="34">
        <f>IF(L213=1,"",0)</f>
        <v>0</v>
      </c>
      <c r="I213" s="32"/>
      <c r="L213" s="10">
        <f>IF(E213&lt;&gt;"",1,0)</f>
        <v>0</v>
      </c>
      <c r="M213" s="9">
        <f t="shared" si="6"/>
        <v>1</v>
      </c>
    </row>
    <row r="214" spans="1:13" ht="13.5" x14ac:dyDescent="0.25">
      <c r="A214" s="30"/>
      <c r="B214" s="50"/>
      <c r="C214" s="30"/>
      <c r="D214" s="33"/>
      <c r="E214" s="47"/>
      <c r="F214" s="47"/>
      <c r="G214" s="47"/>
      <c r="H214" s="34"/>
      <c r="I214" s="32"/>
    </row>
    <row r="215" spans="1:13" ht="13.5" x14ac:dyDescent="0.25">
      <c r="A215" s="30"/>
      <c r="B215" s="50" t="s">
        <v>105</v>
      </c>
      <c r="C215" s="30"/>
      <c r="D215" s="33"/>
      <c r="E215" s="160"/>
      <c r="F215" s="160"/>
      <c r="G215" s="160"/>
      <c r="H215" s="34">
        <f>IF(L215=1,"",0)</f>
        <v>0</v>
      </c>
      <c r="I215" s="32"/>
      <c r="L215" s="10">
        <f>IF(E215&lt;&gt;"",1,0)</f>
        <v>0</v>
      </c>
      <c r="M215" s="9">
        <f t="shared" si="6"/>
        <v>1</v>
      </c>
    </row>
    <row r="216" spans="1:13" ht="13.5" x14ac:dyDescent="0.25">
      <c r="A216" s="30"/>
      <c r="B216" s="50"/>
      <c r="C216" s="30"/>
      <c r="D216" s="33"/>
      <c r="E216" s="47"/>
      <c r="F216" s="47"/>
      <c r="G216" s="47"/>
      <c r="H216" s="34"/>
      <c r="I216" s="32"/>
    </row>
    <row r="217" spans="1:13" ht="13.5" x14ac:dyDescent="0.25">
      <c r="A217" s="30"/>
      <c r="B217" s="50" t="s">
        <v>106</v>
      </c>
      <c r="C217" s="30"/>
      <c r="D217" s="33"/>
      <c r="E217" s="197"/>
      <c r="F217" s="197"/>
      <c r="G217" s="197"/>
      <c r="H217" s="34">
        <f>IF(L217=1,"",0)</f>
        <v>0</v>
      </c>
      <c r="I217" s="32"/>
      <c r="L217" s="10">
        <f>IF(E217&lt;&gt;"",1,0)</f>
        <v>0</v>
      </c>
      <c r="M217" s="9">
        <f t="shared" si="6"/>
        <v>1</v>
      </c>
    </row>
    <row r="218" spans="1:13" ht="13.5" x14ac:dyDescent="0.25">
      <c r="A218" s="30"/>
      <c r="B218" s="50"/>
      <c r="C218" s="30"/>
      <c r="D218" s="33"/>
      <c r="E218" s="47"/>
      <c r="F218" s="47"/>
      <c r="G218" s="47"/>
      <c r="H218" s="34"/>
      <c r="I218" s="32"/>
    </row>
    <row r="219" spans="1:13" ht="77.25" customHeight="1" x14ac:dyDescent="0.25">
      <c r="A219" s="30"/>
      <c r="B219" s="50" t="s">
        <v>107</v>
      </c>
      <c r="C219" s="30"/>
      <c r="D219" s="33"/>
      <c r="E219" s="160"/>
      <c r="F219" s="160"/>
      <c r="G219" s="160"/>
      <c r="H219" s="34">
        <f>IF(L219=1,"",0)</f>
        <v>0</v>
      </c>
      <c r="I219" s="32"/>
      <c r="L219" s="10">
        <f>IF(E219&lt;&gt;"",1,0)</f>
        <v>0</v>
      </c>
      <c r="M219" s="9">
        <f t="shared" si="6"/>
        <v>1</v>
      </c>
    </row>
    <row r="220" spans="1:13" ht="13.5" x14ac:dyDescent="0.25">
      <c r="A220" s="30"/>
      <c r="B220" s="50"/>
      <c r="C220" s="30"/>
      <c r="D220" s="33"/>
      <c r="E220" s="47"/>
      <c r="F220" s="47"/>
      <c r="G220" s="47"/>
      <c r="H220" s="34"/>
      <c r="I220" s="32"/>
    </row>
    <row r="221" spans="1:13" ht="13.5" x14ac:dyDescent="0.25">
      <c r="A221" s="30"/>
      <c r="B221" s="50" t="s">
        <v>87</v>
      </c>
      <c r="C221" s="30"/>
      <c r="D221" s="33"/>
      <c r="E221" s="160"/>
      <c r="F221" s="160"/>
      <c r="G221" s="160"/>
      <c r="H221" s="34">
        <f>IF(L221=1,"",0)</f>
        <v>0</v>
      </c>
      <c r="I221" s="32"/>
      <c r="L221" s="10">
        <f>IF(E221&lt;&gt;"",1,0)</f>
        <v>0</v>
      </c>
      <c r="M221" s="9">
        <f t="shared" si="6"/>
        <v>1</v>
      </c>
    </row>
    <row r="222" spans="1:13" ht="13.5" x14ac:dyDescent="0.25">
      <c r="A222" s="30"/>
      <c r="B222" s="50"/>
      <c r="C222" s="30"/>
      <c r="D222" s="33"/>
      <c r="E222" s="47"/>
      <c r="F222" s="47"/>
      <c r="G222" s="47"/>
      <c r="H222" s="34"/>
      <c r="I222" s="32"/>
      <c r="M222" s="9">
        <f t="shared" si="6"/>
        <v>1</v>
      </c>
    </row>
    <row r="223" spans="1:13" s="59" customFormat="1" ht="30.75" customHeight="1" x14ac:dyDescent="0.25">
      <c r="A223" s="172" t="s">
        <v>82</v>
      </c>
      <c r="B223" s="172"/>
      <c r="C223" s="172"/>
      <c r="D223" s="172"/>
      <c r="E223" s="172"/>
      <c r="F223" s="172"/>
      <c r="G223" s="172"/>
      <c r="H223" s="172"/>
      <c r="I223" s="172"/>
      <c r="J223" s="28"/>
      <c r="K223" s="28"/>
      <c r="L223" s="29"/>
      <c r="M223" s="28">
        <f t="shared" ref="M223" si="7">IF(K223&lt;&gt;"",0,1)</f>
        <v>1</v>
      </c>
    </row>
    <row r="224" spans="1:13" ht="13.5" x14ac:dyDescent="0.25">
      <c r="A224" s="30"/>
      <c r="B224" s="50"/>
      <c r="C224" s="30"/>
      <c r="D224" s="33"/>
      <c r="E224" s="47"/>
      <c r="F224" s="47"/>
      <c r="G224" s="47"/>
      <c r="H224" s="34"/>
      <c r="I224" s="32"/>
    </row>
    <row r="225" spans="1:13" ht="13.5" x14ac:dyDescent="0.25">
      <c r="A225" s="30"/>
      <c r="B225" s="50" t="s">
        <v>103</v>
      </c>
      <c r="C225" s="30"/>
      <c r="D225" s="33"/>
      <c r="E225" s="160"/>
      <c r="F225" s="160"/>
      <c r="G225" s="160"/>
      <c r="H225" s="34">
        <f>IF(L225=1,"",0)</f>
        <v>0</v>
      </c>
      <c r="I225" s="32"/>
      <c r="L225" s="10">
        <f>IF(E225&lt;&gt;"",1,0)</f>
        <v>0</v>
      </c>
      <c r="M225" s="9">
        <f t="shared" ref="M225" si="8">IF(K225&lt;&gt;"",0,1)</f>
        <v>1</v>
      </c>
    </row>
    <row r="226" spans="1:13" ht="13.5" x14ac:dyDescent="0.25">
      <c r="A226" s="30"/>
      <c r="B226" s="50"/>
      <c r="C226" s="30"/>
      <c r="D226" s="33"/>
      <c r="E226" s="47"/>
      <c r="F226" s="47"/>
      <c r="G226" s="47"/>
      <c r="H226" s="34"/>
      <c r="I226" s="32"/>
    </row>
    <row r="227" spans="1:13" ht="13.5" x14ac:dyDescent="0.25">
      <c r="A227" s="30"/>
      <c r="B227" s="50" t="s">
        <v>104</v>
      </c>
      <c r="C227" s="30"/>
      <c r="D227" s="33"/>
      <c r="E227" s="160"/>
      <c r="F227" s="160"/>
      <c r="G227" s="160"/>
      <c r="H227" s="34">
        <f>IF(L227=1,"",0)</f>
        <v>0</v>
      </c>
      <c r="I227" s="32"/>
      <c r="L227" s="10">
        <f>IF(E227&lt;&gt;"",1,0)</f>
        <v>0</v>
      </c>
      <c r="M227" s="9">
        <f t="shared" ref="M227" si="9">IF(K227&lt;&gt;"",0,1)</f>
        <v>1</v>
      </c>
    </row>
    <row r="228" spans="1:13" ht="13.5" x14ac:dyDescent="0.25">
      <c r="A228" s="30"/>
      <c r="B228" s="50"/>
      <c r="C228" s="30"/>
      <c r="D228" s="33"/>
      <c r="E228" s="47"/>
      <c r="F228" s="47"/>
      <c r="G228" s="47"/>
      <c r="H228" s="34"/>
      <c r="I228" s="32"/>
    </row>
    <row r="229" spans="1:13" ht="13.5" x14ac:dyDescent="0.25">
      <c r="A229" s="30"/>
      <c r="B229" s="50" t="s">
        <v>14</v>
      </c>
      <c r="C229" s="30"/>
      <c r="D229" s="33"/>
      <c r="E229" s="161"/>
      <c r="F229" s="160"/>
      <c r="G229" s="160"/>
      <c r="H229" s="34">
        <f>IF(L229=1,"",0)</f>
        <v>0</v>
      </c>
      <c r="I229" s="32"/>
      <c r="L229" s="10">
        <f>IF(E229&lt;&gt;"",1,0)</f>
        <v>0</v>
      </c>
      <c r="M229" s="9">
        <f t="shared" ref="M229" si="10">IF(K229&lt;&gt;"",0,1)</f>
        <v>1</v>
      </c>
    </row>
    <row r="230" spans="1:13" ht="13.5" x14ac:dyDescent="0.25">
      <c r="A230" s="30"/>
      <c r="B230" s="50"/>
      <c r="C230" s="30"/>
      <c r="D230" s="33"/>
      <c r="E230" s="47"/>
      <c r="F230" s="47"/>
      <c r="G230" s="47"/>
      <c r="H230" s="34"/>
      <c r="I230" s="32"/>
    </row>
    <row r="231" spans="1:13" ht="13.5" x14ac:dyDescent="0.25">
      <c r="A231" s="30"/>
      <c r="B231" s="50" t="s">
        <v>105</v>
      </c>
      <c r="C231" s="30"/>
      <c r="D231" s="33"/>
      <c r="E231" s="160"/>
      <c r="F231" s="160"/>
      <c r="G231" s="160"/>
      <c r="H231" s="34">
        <f>IF(L231=1,"",0)</f>
        <v>0</v>
      </c>
      <c r="I231" s="32"/>
      <c r="L231" s="10">
        <f>IF(E231&lt;&gt;"",1,0)</f>
        <v>0</v>
      </c>
      <c r="M231" s="9">
        <f t="shared" ref="M231" si="11">IF(K231&lt;&gt;"",0,1)</f>
        <v>1</v>
      </c>
    </row>
    <row r="232" spans="1:13" ht="13.5" x14ac:dyDescent="0.25">
      <c r="A232" s="30"/>
      <c r="B232" s="50"/>
      <c r="C232" s="30"/>
      <c r="D232" s="33"/>
      <c r="E232" s="47"/>
      <c r="F232" s="47"/>
      <c r="G232" s="47"/>
      <c r="H232" s="34"/>
      <c r="I232" s="32"/>
    </row>
    <row r="233" spans="1:13" ht="13.5" x14ac:dyDescent="0.25">
      <c r="A233" s="30"/>
      <c r="B233" s="50" t="s">
        <v>106</v>
      </c>
      <c r="C233" s="30"/>
      <c r="D233" s="33"/>
      <c r="E233" s="168"/>
      <c r="F233" s="168"/>
      <c r="G233" s="168"/>
      <c r="H233" s="34">
        <f>IF(L233=1,"",0)</f>
        <v>0</v>
      </c>
      <c r="I233" s="32"/>
      <c r="L233" s="10">
        <f>IF(E233&lt;&gt;"",1,0)</f>
        <v>0</v>
      </c>
      <c r="M233" s="9">
        <f t="shared" ref="M233" si="12">IF(K233&lt;&gt;"",0,1)</f>
        <v>1</v>
      </c>
    </row>
    <row r="234" spans="1:13" ht="13.5" x14ac:dyDescent="0.25">
      <c r="A234" s="30"/>
      <c r="B234" s="50"/>
      <c r="C234" s="30"/>
      <c r="D234" s="33"/>
      <c r="E234" s="47"/>
      <c r="F234" s="47"/>
      <c r="G234" s="47"/>
      <c r="H234" s="34"/>
      <c r="I234" s="32"/>
    </row>
    <row r="235" spans="1:13" ht="77.25" customHeight="1" x14ac:dyDescent="0.25">
      <c r="A235" s="30"/>
      <c r="B235" s="50" t="s">
        <v>107</v>
      </c>
      <c r="C235" s="30"/>
      <c r="D235" s="33"/>
      <c r="E235" s="160"/>
      <c r="F235" s="160"/>
      <c r="G235" s="160"/>
      <c r="H235" s="34">
        <f>IF(L235=1,"",0)</f>
        <v>0</v>
      </c>
      <c r="I235" s="32"/>
      <c r="L235" s="10">
        <f>IF(E235&lt;&gt;"",1,0)</f>
        <v>0</v>
      </c>
      <c r="M235" s="9">
        <f t="shared" ref="M235" si="13">IF(K235&lt;&gt;"",0,1)</f>
        <v>1</v>
      </c>
    </row>
    <row r="236" spans="1:13" ht="13.5" x14ac:dyDescent="0.25">
      <c r="A236" s="30"/>
      <c r="B236" s="50"/>
      <c r="C236" s="30"/>
      <c r="D236" s="33"/>
      <c r="E236" s="47"/>
      <c r="F236" s="47"/>
      <c r="G236" s="47"/>
      <c r="H236" s="34"/>
      <c r="I236" s="32"/>
    </row>
    <row r="237" spans="1:13" ht="13.5" x14ac:dyDescent="0.25">
      <c r="A237" s="30"/>
      <c r="B237" s="50" t="s">
        <v>88</v>
      </c>
      <c r="C237" s="30"/>
      <c r="D237" s="33"/>
      <c r="E237" s="160"/>
      <c r="F237" s="160"/>
      <c r="G237" s="160"/>
      <c r="H237" s="34">
        <f>IF(L237=1,"",0)</f>
        <v>0</v>
      </c>
      <c r="I237" s="32"/>
      <c r="L237" s="10">
        <f>IF(E237&lt;&gt;"",1,0)</f>
        <v>0</v>
      </c>
      <c r="M237" s="9">
        <f t="shared" ref="M237" si="14">IF(K237&lt;&gt;"",0,1)</f>
        <v>1</v>
      </c>
    </row>
    <row r="238" spans="1:13" ht="13.5" x14ac:dyDescent="0.25">
      <c r="A238" s="30"/>
      <c r="B238" s="50"/>
      <c r="C238" s="30"/>
      <c r="D238" s="33"/>
      <c r="E238" s="47"/>
      <c r="F238" s="47"/>
      <c r="G238" s="47"/>
      <c r="H238" s="34"/>
      <c r="I238" s="32"/>
      <c r="M238" s="9">
        <f t="shared" si="6"/>
        <v>1</v>
      </c>
    </row>
    <row r="239" spans="1:13" s="62" customFormat="1" ht="28.5" customHeight="1" x14ac:dyDescent="0.25">
      <c r="A239" s="172" t="s">
        <v>99</v>
      </c>
      <c r="B239" s="172"/>
      <c r="C239" s="172"/>
      <c r="D239" s="172"/>
      <c r="E239" s="172"/>
      <c r="F239" s="172"/>
      <c r="G239" s="172"/>
      <c r="H239" s="172"/>
      <c r="I239" s="172"/>
      <c r="J239" s="60"/>
      <c r="K239" s="60"/>
      <c r="L239" s="61"/>
      <c r="M239" s="60"/>
    </row>
    <row r="240" spans="1:13" ht="13.5" x14ac:dyDescent="0.25">
      <c r="A240" s="30"/>
      <c r="B240" s="50"/>
      <c r="C240" s="30"/>
      <c r="D240" s="33"/>
      <c r="E240" s="47"/>
      <c r="F240" s="47"/>
      <c r="G240" s="47"/>
      <c r="H240" s="34"/>
      <c r="I240" s="32"/>
    </row>
    <row r="241" spans="1:14" ht="13.5" x14ac:dyDescent="0.25">
      <c r="A241" s="30"/>
      <c r="B241" s="50" t="s">
        <v>83</v>
      </c>
      <c r="C241" s="30"/>
      <c r="D241" s="33"/>
      <c r="E241" s="157"/>
      <c r="F241" s="158"/>
      <c r="G241" s="159"/>
      <c r="H241" s="34">
        <f>IF(L241=1,"",0)</f>
        <v>0</v>
      </c>
      <c r="I241" s="32"/>
      <c r="L241" s="10">
        <f>IF(E241&lt;&gt;"",1,0)</f>
        <v>0</v>
      </c>
      <c r="M241" s="9">
        <f t="shared" si="6"/>
        <v>1</v>
      </c>
    </row>
    <row r="242" spans="1:14" ht="13.5" x14ac:dyDescent="0.25">
      <c r="A242" s="30"/>
      <c r="B242" s="50"/>
      <c r="C242" s="30"/>
      <c r="D242" s="33"/>
      <c r="E242" s="47"/>
      <c r="F242" s="47"/>
      <c r="G242" s="47"/>
      <c r="H242" s="34"/>
      <c r="I242" s="32"/>
    </row>
    <row r="243" spans="1:14" ht="44.25" customHeight="1" x14ac:dyDescent="0.25">
      <c r="A243" s="30"/>
      <c r="B243" s="39" t="str">
        <f>IF(E241="NO","CONTINUA CON LA SIGUIENTE PREGUNTA",N243)</f>
        <v>NOMBRE, PARENTESCO Y ESTADO DE SUS FAMILIARES EN USA</v>
      </c>
      <c r="C243" s="30"/>
      <c r="D243" s="33"/>
      <c r="E243" s="160"/>
      <c r="F243" s="160"/>
      <c r="G243" s="160"/>
      <c r="H243" s="34">
        <f>IF(L243=1,"",0)</f>
        <v>0</v>
      </c>
      <c r="I243" s="32"/>
      <c r="L243" s="10">
        <f>IF(E241="NO",1,IF(E243&lt;&gt;"",1,0))</f>
        <v>0</v>
      </c>
      <c r="M243" s="9">
        <f t="shared" si="6"/>
        <v>1</v>
      </c>
      <c r="N243" s="49" t="s">
        <v>236</v>
      </c>
    </row>
    <row r="244" spans="1:14" ht="13.5" x14ac:dyDescent="0.25">
      <c r="A244" s="30"/>
      <c r="B244" s="50"/>
      <c r="C244" s="30"/>
      <c r="D244" s="33"/>
      <c r="E244" s="47"/>
      <c r="F244" s="47"/>
      <c r="G244" s="47"/>
      <c r="H244" s="34"/>
      <c r="I244" s="32"/>
    </row>
    <row r="245" spans="1:14" ht="13.5" x14ac:dyDescent="0.25">
      <c r="A245" s="30"/>
      <c r="B245" s="50" t="s">
        <v>84</v>
      </c>
      <c r="C245" s="30"/>
      <c r="D245" s="33"/>
      <c r="E245" s="157"/>
      <c r="F245" s="158"/>
      <c r="G245" s="159"/>
      <c r="H245" s="34">
        <f>IF(L245=1,"",0)</f>
        <v>0</v>
      </c>
      <c r="I245" s="32"/>
      <c r="L245" s="10">
        <f>IF(E245&lt;&gt;"",1,0)</f>
        <v>0</v>
      </c>
      <c r="M245" s="9">
        <f t="shared" si="6"/>
        <v>1</v>
      </c>
    </row>
    <row r="246" spans="1:14" ht="13.5" x14ac:dyDescent="0.25">
      <c r="A246" s="30"/>
      <c r="B246" s="50"/>
      <c r="C246" s="30"/>
      <c r="D246" s="33"/>
      <c r="E246" s="47"/>
      <c r="F246" s="47"/>
      <c r="G246" s="47"/>
      <c r="H246" s="34"/>
      <c r="I246" s="32"/>
    </row>
    <row r="247" spans="1:14" ht="41.25" customHeight="1" x14ac:dyDescent="0.25">
      <c r="A247" s="30"/>
      <c r="B247" s="39" t="str">
        <f>IF(E245="NO","CONTINUA CON LA SIGUIENTE PREGUNTA",N247)</f>
        <v>NOMBRE, PARENTESCO Y ESTADO DE SUS FAMILIARES EN USA</v>
      </c>
      <c r="C247" s="30"/>
      <c r="D247" s="33"/>
      <c r="E247" s="160"/>
      <c r="F247" s="160"/>
      <c r="G247" s="160"/>
      <c r="H247" s="34">
        <f>IF(L247=1,"",0)</f>
        <v>0</v>
      </c>
      <c r="I247" s="32"/>
      <c r="L247" s="10">
        <f>IF(E245="NO",1,IF(E247&lt;&gt;"",1,0))</f>
        <v>0</v>
      </c>
      <c r="M247" s="9">
        <f t="shared" ref="M247" si="15">IF(K247&lt;&gt;"",0,1)</f>
        <v>1</v>
      </c>
      <c r="N247" s="49" t="s">
        <v>236</v>
      </c>
    </row>
    <row r="248" spans="1:14" ht="13.5" x14ac:dyDescent="0.25">
      <c r="A248" s="30"/>
      <c r="B248" s="50"/>
      <c r="C248" s="30"/>
      <c r="D248" s="33"/>
      <c r="E248" s="47"/>
      <c r="F248" s="47"/>
      <c r="G248" s="47"/>
      <c r="H248" s="34"/>
      <c r="I248" s="32"/>
      <c r="M248" s="9">
        <f t="shared" si="6"/>
        <v>1</v>
      </c>
    </row>
    <row r="249" spans="1:14" ht="13.5" x14ac:dyDescent="0.25">
      <c r="A249" s="30"/>
      <c r="B249" s="50" t="str">
        <f>IF(OR(E241="SI",E245="SI"),N249,"CONTINUA CON LA SIGUIENTE PREGUNTA")</f>
        <v>CONTINUA CON LA SIGUIENTE PREGUNTA</v>
      </c>
      <c r="C249" s="30"/>
      <c r="D249" s="33"/>
      <c r="E249" s="161"/>
      <c r="F249" s="160"/>
      <c r="G249" s="160"/>
      <c r="H249" s="34">
        <f>IF(L249=1,"",0)</f>
        <v>0</v>
      </c>
      <c r="I249" s="32"/>
      <c r="L249" s="10">
        <f>IF(E241="",0,IF(OR(E241="SI",E245="SI"),(IF(E249&lt;&gt;"",1,0)),1))</f>
        <v>0</v>
      </c>
      <c r="M249" s="9">
        <f t="shared" ref="M249:M367" si="16">IF(K249&lt;&gt;"",0,1)</f>
        <v>1</v>
      </c>
      <c r="N249" s="49" t="s">
        <v>85</v>
      </c>
    </row>
    <row r="250" spans="1:14" ht="13.5" x14ac:dyDescent="0.25">
      <c r="A250" s="30"/>
      <c r="B250" s="50"/>
      <c r="C250" s="30"/>
      <c r="D250" s="33"/>
      <c r="E250" s="47"/>
      <c r="F250" s="47"/>
      <c r="G250" s="47"/>
      <c r="H250" s="34"/>
      <c r="I250" s="32"/>
      <c r="N250" s="49"/>
    </row>
    <row r="251" spans="1:14" ht="13.5" x14ac:dyDescent="0.25">
      <c r="A251" s="30"/>
      <c r="B251" s="50" t="str">
        <f>IF(OR(E241="SI",E245="SI"),N251,"CONTINUA CON LA SIGUIENTE PREGUNTA")</f>
        <v>CONTINUA CON LA SIGUIENTE PREGUNTA</v>
      </c>
      <c r="C251" s="30"/>
      <c r="D251" s="33"/>
      <c r="E251" s="160"/>
      <c r="F251" s="160"/>
      <c r="G251" s="160"/>
      <c r="H251" s="34">
        <f>IF(L251=1,"",0)</f>
        <v>0</v>
      </c>
      <c r="I251" s="32"/>
      <c r="L251" s="10">
        <f>IF(E241="",0,IF(OR(E241="SI",E247="SI"),(IF(E251&lt;&gt;"",1,0)),1))</f>
        <v>0</v>
      </c>
      <c r="M251" s="9">
        <f t="shared" si="16"/>
        <v>1</v>
      </c>
      <c r="N251" s="49" t="s">
        <v>86</v>
      </c>
    </row>
    <row r="252" spans="1:14" ht="13.5" x14ac:dyDescent="0.25">
      <c r="A252" s="30"/>
      <c r="B252" s="50"/>
      <c r="C252" s="30"/>
      <c r="D252" s="33"/>
      <c r="E252" s="47"/>
      <c r="F252" s="47"/>
      <c r="G252" s="47"/>
      <c r="H252" s="34"/>
      <c r="I252" s="32"/>
      <c r="M252" s="9">
        <f t="shared" si="16"/>
        <v>1</v>
      </c>
    </row>
    <row r="253" spans="1:14" ht="35.25" customHeight="1" x14ac:dyDescent="0.25">
      <c r="A253" s="7"/>
      <c r="B253" s="12" t="s">
        <v>237</v>
      </c>
      <c r="C253" s="7"/>
      <c r="D253" s="7"/>
      <c r="E253" s="167" t="str">
        <f>"ESTATUS ="&amp;IF(H7=100%," COMPLETO"," INCOMPLETO")</f>
        <v>ESTATUS = INCOMPLETO</v>
      </c>
      <c r="F253" s="167"/>
      <c r="G253" s="167"/>
      <c r="H253" s="44"/>
      <c r="I253" s="45"/>
      <c r="L253" s="10">
        <f>SUM(L256:L367)</f>
        <v>0</v>
      </c>
      <c r="M253" s="9">
        <f t="shared" si="16"/>
        <v>1</v>
      </c>
    </row>
    <row r="254" spans="1:14" s="65" customFormat="1" ht="27" customHeight="1" x14ac:dyDescent="0.2">
      <c r="A254" s="169" t="s">
        <v>129</v>
      </c>
      <c r="B254" s="169"/>
      <c r="C254" s="169"/>
      <c r="D254" s="169"/>
      <c r="E254" s="169"/>
      <c r="F254" s="169"/>
      <c r="G254" s="169"/>
      <c r="H254" s="169"/>
      <c r="I254" s="169"/>
      <c r="J254" s="63"/>
      <c r="K254" s="63"/>
      <c r="L254" s="64"/>
      <c r="M254" s="63">
        <f t="shared" si="16"/>
        <v>1</v>
      </c>
    </row>
    <row r="255" spans="1:14" x14ac:dyDescent="0.2">
      <c r="A255" s="114"/>
      <c r="B255" s="115"/>
      <c r="C255" s="114"/>
    </row>
    <row r="256" spans="1:14" ht="13.5" x14ac:dyDescent="0.25">
      <c r="A256" s="30"/>
      <c r="B256" s="50" t="s">
        <v>98</v>
      </c>
      <c r="C256" s="30"/>
      <c r="D256" s="33"/>
      <c r="E256" s="160"/>
      <c r="F256" s="160"/>
      <c r="G256" s="160"/>
      <c r="H256" s="34">
        <f>IF(L256=1,"",0)</f>
        <v>0</v>
      </c>
      <c r="I256" s="32"/>
      <c r="L256" s="10">
        <f>IF(E256&lt;&gt;"",1,0)</f>
        <v>0</v>
      </c>
      <c r="M256" s="9">
        <f t="shared" si="16"/>
        <v>1</v>
      </c>
    </row>
    <row r="257" spans="1:14" ht="13.5" x14ac:dyDescent="0.25">
      <c r="A257" s="30"/>
      <c r="B257" s="50"/>
      <c r="C257" s="30"/>
      <c r="D257" s="33"/>
      <c r="E257" s="47"/>
      <c r="F257" s="47"/>
      <c r="G257" s="47"/>
      <c r="H257" s="34"/>
      <c r="I257" s="32"/>
    </row>
    <row r="258" spans="1:14" ht="13.5" x14ac:dyDescent="0.25">
      <c r="A258" s="30"/>
      <c r="B258" s="50" t="str">
        <f>IF($E$256="NO","CONTINUA CON LA SIGUIENTE PREGUNTA",N258)</f>
        <v>INDEPENDIENTE O EMPLEADO</v>
      </c>
      <c r="C258" s="30"/>
      <c r="D258" s="33"/>
      <c r="E258" s="160"/>
      <c r="F258" s="160"/>
      <c r="G258" s="160"/>
      <c r="H258" s="34">
        <f t="shared" ref="H258:H335" si="17">IF(L258=1,"",0)</f>
        <v>0</v>
      </c>
      <c r="I258" s="32"/>
      <c r="L258" s="10">
        <f>IF($E$256="NO",1,IF(E258&lt;&gt;"",1,0))</f>
        <v>0</v>
      </c>
      <c r="M258" s="9">
        <f t="shared" si="16"/>
        <v>1</v>
      </c>
      <c r="N258" s="49" t="s">
        <v>89</v>
      </c>
    </row>
    <row r="259" spans="1:14" ht="13.5" x14ac:dyDescent="0.25">
      <c r="A259" s="30"/>
      <c r="B259" s="50"/>
      <c r="C259" s="30"/>
      <c r="D259" s="33"/>
      <c r="E259" s="47"/>
      <c r="F259" s="47"/>
      <c r="G259" s="47"/>
      <c r="H259" s="34"/>
      <c r="I259" s="32"/>
      <c r="N259" s="49"/>
    </row>
    <row r="260" spans="1:14" ht="64.5" customHeight="1" x14ac:dyDescent="0.25">
      <c r="A260" s="30"/>
      <c r="B260" s="50" t="str">
        <f>IF(OR($E$256="NO",E258="EMPLEADO"),"CONTINUA CON LA SIGUIENTE PREGUNTA",N260)</f>
        <v>ACTIVIDAD INDEPENDIENTE</v>
      </c>
      <c r="C260" s="30"/>
      <c r="D260" s="33"/>
      <c r="E260" s="160"/>
      <c r="F260" s="160"/>
      <c r="G260" s="160"/>
      <c r="H260" s="34">
        <f t="shared" si="17"/>
        <v>0</v>
      </c>
      <c r="I260" s="32"/>
      <c r="L260" s="10">
        <f>IF(OR($E$256="NO",E258="EMPLEADO"),1,IF(E260&lt;&gt;"",1,0))</f>
        <v>0</v>
      </c>
      <c r="N260" s="66" t="s">
        <v>90</v>
      </c>
    </row>
    <row r="261" spans="1:14" ht="13.5" x14ac:dyDescent="0.25">
      <c r="A261" s="30"/>
      <c r="B261" s="50"/>
      <c r="C261" s="30"/>
      <c r="D261" s="33"/>
      <c r="E261" s="47"/>
      <c r="F261" s="47"/>
      <c r="G261" s="47"/>
      <c r="H261" s="34"/>
      <c r="I261" s="32"/>
      <c r="N261" s="49"/>
    </row>
    <row r="262" spans="1:14" ht="13.5" x14ac:dyDescent="0.25">
      <c r="A262" s="30"/>
      <c r="B262" s="50" t="str">
        <f>IF($E$256="NO","CONTINUA CON LA SIGUIENTE PREGUNTA",N262)</f>
        <v>NOMBRE DE LA EMPRESA</v>
      </c>
      <c r="C262" s="30"/>
      <c r="D262" s="33"/>
      <c r="E262" s="160"/>
      <c r="F262" s="160"/>
      <c r="G262" s="160"/>
      <c r="H262" s="34">
        <f t="shared" si="17"/>
        <v>0</v>
      </c>
      <c r="I262" s="32"/>
      <c r="L262" s="10">
        <f>IF($E$256="NO",1,IF(E262&lt;&gt;"",1,0))</f>
        <v>0</v>
      </c>
      <c r="M262" s="9">
        <f t="shared" si="16"/>
        <v>1</v>
      </c>
      <c r="N262" s="49" t="s">
        <v>47</v>
      </c>
    </row>
    <row r="263" spans="1:14" ht="13.5" x14ac:dyDescent="0.25">
      <c r="A263" s="30"/>
      <c r="B263" s="50"/>
      <c r="C263" s="30"/>
      <c r="D263" s="33"/>
      <c r="E263" s="47"/>
      <c r="F263" s="47"/>
      <c r="G263" s="47"/>
      <c r="H263" s="34"/>
      <c r="I263" s="32"/>
      <c r="N263" s="49"/>
    </row>
    <row r="264" spans="1:14" ht="13.5" x14ac:dyDescent="0.25">
      <c r="A264" s="30"/>
      <c r="B264" s="50" t="str">
        <f>IF($E$256="NO","CONTINUA CON LA SIGUIENTE PREGUNTA",N264)</f>
        <v>NIT DE LA EMPRESA</v>
      </c>
      <c r="C264" s="30"/>
      <c r="D264" s="33"/>
      <c r="E264" s="160"/>
      <c r="F264" s="160"/>
      <c r="G264" s="160"/>
      <c r="H264" s="34">
        <f t="shared" si="17"/>
        <v>0</v>
      </c>
      <c r="I264" s="32"/>
      <c r="L264" s="10">
        <f>IF($E$256="NO",1,IF(E264&lt;&gt;"",1,0))</f>
        <v>0</v>
      </c>
      <c r="M264" s="9">
        <f t="shared" si="16"/>
        <v>1</v>
      </c>
      <c r="N264" s="49" t="s">
        <v>48</v>
      </c>
    </row>
    <row r="265" spans="1:14" ht="13.5" x14ac:dyDescent="0.25">
      <c r="A265" s="30"/>
      <c r="B265" s="50"/>
      <c r="C265" s="30"/>
      <c r="D265" s="33"/>
      <c r="E265" s="47"/>
      <c r="F265" s="47"/>
      <c r="G265" s="47"/>
      <c r="H265" s="34"/>
      <c r="I265" s="32"/>
      <c r="N265" s="49"/>
    </row>
    <row r="266" spans="1:14" ht="13.5" x14ac:dyDescent="0.25">
      <c r="A266" s="30"/>
      <c r="B266" s="50" t="str">
        <f>IF($E$256="NO","CONTINUA CON LA SIGUIENTE PREGUNTA",N266)</f>
        <v>NOMBRE JEFE INMEDIATO</v>
      </c>
      <c r="C266" s="30"/>
      <c r="D266" s="33"/>
      <c r="E266" s="160"/>
      <c r="F266" s="160"/>
      <c r="G266" s="160"/>
      <c r="H266" s="34">
        <f t="shared" si="17"/>
        <v>0</v>
      </c>
      <c r="I266" s="32"/>
      <c r="L266" s="10">
        <f>IF($E$256="NO",1,IF(E266&lt;&gt;"",1,0))</f>
        <v>0</v>
      </c>
      <c r="M266" s="9">
        <f t="shared" si="16"/>
        <v>1</v>
      </c>
      <c r="N266" s="49" t="s">
        <v>49</v>
      </c>
    </row>
    <row r="267" spans="1:14" ht="13.5" x14ac:dyDescent="0.25">
      <c r="A267" s="30"/>
      <c r="B267" s="50"/>
      <c r="C267" s="30"/>
      <c r="D267" s="33"/>
      <c r="E267" s="47"/>
      <c r="F267" s="47"/>
      <c r="G267" s="47"/>
      <c r="H267" s="34"/>
      <c r="I267" s="32"/>
      <c r="N267" s="49"/>
    </row>
    <row r="268" spans="1:14" ht="13.5" x14ac:dyDescent="0.25">
      <c r="A268" s="30"/>
      <c r="B268" s="50" t="str">
        <f>IF($E$256="NO","CONTINUA CON LA SIGUIENTE PREGUNTA",N268)</f>
        <v>CARGO</v>
      </c>
      <c r="C268" s="30"/>
      <c r="D268" s="33"/>
      <c r="E268" s="160"/>
      <c r="F268" s="160"/>
      <c r="G268" s="160"/>
      <c r="H268" s="34">
        <f t="shared" si="17"/>
        <v>0</v>
      </c>
      <c r="I268" s="32"/>
      <c r="L268" s="10">
        <f>IF($E$256="NO",1,IF(E268&lt;&gt;"",1,0))</f>
        <v>0</v>
      </c>
      <c r="N268" s="49" t="s">
        <v>51</v>
      </c>
    </row>
    <row r="269" spans="1:14" ht="13.5" x14ac:dyDescent="0.25">
      <c r="A269" s="30"/>
      <c r="B269" s="50"/>
      <c r="C269" s="30"/>
      <c r="D269" s="33"/>
      <c r="E269" s="47"/>
      <c r="F269" s="47"/>
      <c r="G269" s="47"/>
      <c r="H269" s="34"/>
      <c r="I269" s="32"/>
      <c r="N269" s="49"/>
    </row>
    <row r="270" spans="1:14" ht="13.5" x14ac:dyDescent="0.25">
      <c r="A270" s="30"/>
      <c r="B270" s="50" t="str">
        <f>IF($E$256="NO","CONTINUA CON LA SIGUIENTE PREGUNTA",N270)</f>
        <v>TELÉFONO DE LA EMPRESA</v>
      </c>
      <c r="C270" s="30"/>
      <c r="D270" s="33"/>
      <c r="E270" s="160"/>
      <c r="F270" s="160"/>
      <c r="G270" s="160"/>
      <c r="H270" s="34">
        <f t="shared" si="17"/>
        <v>0</v>
      </c>
      <c r="I270" s="32"/>
      <c r="L270" s="10">
        <f>IF($E$256="NO",1,IF(E270&lt;&gt;"",1,0))</f>
        <v>0</v>
      </c>
      <c r="M270" s="9">
        <f t="shared" si="16"/>
        <v>1</v>
      </c>
      <c r="N270" s="49" t="s">
        <v>238</v>
      </c>
    </row>
    <row r="271" spans="1:14" ht="13.5" x14ac:dyDescent="0.25">
      <c r="A271" s="30"/>
      <c r="B271" s="50"/>
      <c r="C271" s="30"/>
      <c r="D271" s="33"/>
      <c r="E271" s="47"/>
      <c r="F271" s="47"/>
      <c r="G271" s="47"/>
      <c r="H271" s="34"/>
      <c r="I271" s="32"/>
      <c r="N271" s="49"/>
    </row>
    <row r="272" spans="1:14" ht="13.5" x14ac:dyDescent="0.25">
      <c r="A272" s="30"/>
      <c r="B272" s="50" t="str">
        <f>IF($E$256="NO","CONTINUA CON LA SIGUIENTE PREGUNTA",N272)</f>
        <v>DIRECCIÓN</v>
      </c>
      <c r="C272" s="30"/>
      <c r="D272" s="33"/>
      <c r="E272" s="160"/>
      <c r="F272" s="160"/>
      <c r="G272" s="160"/>
      <c r="H272" s="34">
        <f t="shared" si="17"/>
        <v>0</v>
      </c>
      <c r="I272" s="32"/>
      <c r="L272" s="10">
        <f>IF($E$256="NO",1,IF(E272&lt;&gt;"",1,0))</f>
        <v>0</v>
      </c>
      <c r="M272" s="9">
        <f t="shared" si="16"/>
        <v>1</v>
      </c>
      <c r="N272" s="49" t="s">
        <v>234</v>
      </c>
    </row>
    <row r="273" spans="1:14" ht="13.5" x14ac:dyDescent="0.25">
      <c r="A273" s="30"/>
      <c r="B273" s="50"/>
      <c r="C273" s="30"/>
      <c r="D273" s="33"/>
      <c r="E273" s="47"/>
      <c r="F273" s="47"/>
      <c r="G273" s="47"/>
      <c r="H273" s="34"/>
      <c r="I273" s="32"/>
      <c r="N273" s="49"/>
    </row>
    <row r="274" spans="1:14" ht="13.5" x14ac:dyDescent="0.25">
      <c r="A274" s="30"/>
      <c r="B274" s="50" t="str">
        <f>IF($E$256="NO","CONTINUA CON LA SIGUIENTE PREGUNTA",N274)</f>
        <v>CIUDAD</v>
      </c>
      <c r="C274" s="30"/>
      <c r="D274" s="33"/>
      <c r="E274" s="160"/>
      <c r="F274" s="160"/>
      <c r="G274" s="160"/>
      <c r="H274" s="34">
        <f t="shared" si="17"/>
        <v>0</v>
      </c>
      <c r="I274" s="32"/>
      <c r="L274" s="10">
        <f>IF($E$256="NO",1,IF(E274&lt;&gt;"",1,0))</f>
        <v>0</v>
      </c>
      <c r="N274" s="49" t="s">
        <v>57</v>
      </c>
    </row>
    <row r="275" spans="1:14" ht="13.5" x14ac:dyDescent="0.25">
      <c r="A275" s="30"/>
      <c r="B275" s="50"/>
      <c r="C275" s="30"/>
      <c r="D275" s="33"/>
      <c r="E275" s="47"/>
      <c r="F275" s="47"/>
      <c r="G275" s="47"/>
      <c r="H275" s="34"/>
      <c r="I275" s="32"/>
      <c r="N275" s="49"/>
    </row>
    <row r="276" spans="1:14" ht="13.5" x14ac:dyDescent="0.25">
      <c r="A276" s="30"/>
      <c r="B276" s="50" t="str">
        <f>IF($E$256="NO","CONTINUA CON LA SIGUIENTE PREGUNTA",N276)</f>
        <v>FECHA DE INICIO DE SU TRABAJO</v>
      </c>
      <c r="C276" s="30"/>
      <c r="D276" s="33"/>
      <c r="E276" s="161"/>
      <c r="F276" s="160"/>
      <c r="G276" s="160"/>
      <c r="H276" s="34">
        <f t="shared" si="17"/>
        <v>0</v>
      </c>
      <c r="I276" s="32"/>
      <c r="L276" s="10">
        <f>IF($E$256="NO",1,IF(E276&lt;&gt;"",1,0))</f>
        <v>0</v>
      </c>
      <c r="M276" s="9">
        <f t="shared" si="16"/>
        <v>1</v>
      </c>
      <c r="N276" s="49" t="s">
        <v>50</v>
      </c>
    </row>
    <row r="277" spans="1:14" ht="13.5" x14ac:dyDescent="0.25">
      <c r="A277" s="30"/>
      <c r="B277" s="50"/>
      <c r="C277" s="30"/>
      <c r="D277" s="33"/>
      <c r="E277" s="47"/>
      <c r="F277" s="47"/>
      <c r="G277" s="47"/>
      <c r="H277" s="34"/>
      <c r="I277" s="32"/>
      <c r="N277" s="49"/>
    </row>
    <row r="278" spans="1:14" ht="123.75" customHeight="1" x14ac:dyDescent="0.25">
      <c r="A278" s="30"/>
      <c r="B278" s="50" t="str">
        <f>IF(OR($E$256="NO",E258="INDEPENDIENTE"),"CONTINUA CON LA SIGUIENTE PREGUNTA",N278)</f>
        <v>DESCRIBA LA LABOR QUE DESEMPEÑA</v>
      </c>
      <c r="C278" s="67"/>
      <c r="D278" s="68"/>
      <c r="E278" s="160"/>
      <c r="F278" s="160"/>
      <c r="G278" s="160"/>
      <c r="H278" s="34">
        <f t="shared" si="17"/>
        <v>0</v>
      </c>
      <c r="I278" s="32"/>
      <c r="L278" s="10">
        <f>IF(OR($E$256="NO",E258="INDEPENDIENTE"),1,IF(E278&lt;&gt;"",1,0))</f>
        <v>0</v>
      </c>
      <c r="M278" s="9">
        <f t="shared" si="16"/>
        <v>1</v>
      </c>
      <c r="N278" s="49" t="s">
        <v>52</v>
      </c>
    </row>
    <row r="279" spans="1:14" ht="13.5" x14ac:dyDescent="0.25">
      <c r="A279" s="30"/>
      <c r="B279" s="50"/>
      <c r="C279" s="30"/>
      <c r="D279" s="33"/>
      <c r="E279" s="47"/>
      <c r="F279" s="47"/>
      <c r="G279" s="47"/>
      <c r="H279" s="34"/>
      <c r="I279" s="32"/>
      <c r="N279" s="49"/>
    </row>
    <row r="280" spans="1:14" ht="13.5" x14ac:dyDescent="0.25">
      <c r="A280" s="30"/>
      <c r="B280" s="50" t="str">
        <f>IF($E$256="NO","CONTINUA CON LA SIGUIENTE PREGUNTA",N280)</f>
        <v>SALARIO MENSUAL</v>
      </c>
      <c r="C280" s="30"/>
      <c r="D280" s="33"/>
      <c r="E280" s="168"/>
      <c r="F280" s="168"/>
      <c r="G280" s="168"/>
      <c r="H280" s="34">
        <f t="shared" si="17"/>
        <v>0</v>
      </c>
      <c r="I280" s="32"/>
      <c r="L280" s="10">
        <f>IF($E$256="NO",1,IF(E280&lt;&gt;"",1,0))</f>
        <v>0</v>
      </c>
      <c r="M280" s="9">
        <f t="shared" si="16"/>
        <v>1</v>
      </c>
      <c r="N280" s="49" t="s">
        <v>53</v>
      </c>
    </row>
    <row r="281" spans="1:14" ht="13.5" x14ac:dyDescent="0.25">
      <c r="A281" s="30"/>
      <c r="B281" s="50"/>
      <c r="C281" s="30"/>
      <c r="D281" s="33"/>
      <c r="E281" s="47"/>
      <c r="F281" s="47"/>
      <c r="G281" s="47"/>
      <c r="H281" s="34"/>
      <c r="I281" s="32"/>
      <c r="N281" s="49"/>
    </row>
    <row r="282" spans="1:14" ht="13.5" x14ac:dyDescent="0.25">
      <c r="A282" s="177" t="s">
        <v>176</v>
      </c>
      <c r="B282" s="177"/>
      <c r="C282" s="30"/>
      <c r="D282" s="33"/>
      <c r="E282" s="160"/>
      <c r="F282" s="160"/>
      <c r="G282" s="160"/>
      <c r="H282" s="34">
        <f t="shared" si="17"/>
        <v>0</v>
      </c>
      <c r="I282" s="32"/>
      <c r="L282" s="10">
        <f>IF(E282&lt;&gt;"",1,0)</f>
        <v>0</v>
      </c>
      <c r="N282" s="49"/>
    </row>
    <row r="283" spans="1:14" ht="13.5" x14ac:dyDescent="0.25">
      <c r="A283" s="31"/>
      <c r="B283" s="50"/>
      <c r="C283" s="30"/>
      <c r="D283" s="33"/>
      <c r="E283" s="129"/>
      <c r="F283" s="129"/>
      <c r="G283" s="129"/>
      <c r="H283" s="34"/>
      <c r="I283" s="32"/>
      <c r="N283" s="49"/>
    </row>
    <row r="284" spans="1:14" ht="57.75" customHeight="1" x14ac:dyDescent="0.25">
      <c r="A284" s="31"/>
      <c r="B284" s="50" t="str">
        <f>IF(E282="NO","CONTINUA CON LA SIGUIENTE PREGUNTA",N284)</f>
        <v>DESCRIPCIÓN DE PENSIÓN</v>
      </c>
      <c r="C284" s="30"/>
      <c r="D284" s="33"/>
      <c r="E284" s="160"/>
      <c r="F284" s="160"/>
      <c r="G284" s="160"/>
      <c r="H284" s="34">
        <f t="shared" si="17"/>
        <v>0</v>
      </c>
      <c r="I284" s="32"/>
      <c r="L284" s="10">
        <f>IF(E282="NO",1,IF(E200&lt;&gt;"",1,0))</f>
        <v>0</v>
      </c>
      <c r="N284" s="49" t="s">
        <v>239</v>
      </c>
    </row>
    <row r="285" spans="1:14" ht="13.5" x14ac:dyDescent="0.25">
      <c r="A285" s="31"/>
      <c r="B285" s="50"/>
      <c r="C285" s="30"/>
      <c r="D285" s="33"/>
      <c r="E285" s="129"/>
      <c r="F285" s="129"/>
      <c r="G285" s="129"/>
      <c r="H285" s="34"/>
      <c r="I285" s="32"/>
      <c r="N285" s="49"/>
    </row>
    <row r="286" spans="1:14" ht="13.5" x14ac:dyDescent="0.25">
      <c r="A286" s="31"/>
      <c r="B286" s="50" t="s">
        <v>177</v>
      </c>
      <c r="C286" s="30"/>
      <c r="D286" s="33"/>
      <c r="E286" s="160"/>
      <c r="F286" s="160"/>
      <c r="G286" s="160"/>
      <c r="H286" s="34">
        <f t="shared" si="17"/>
        <v>0</v>
      </c>
      <c r="I286" s="32"/>
      <c r="L286" s="10">
        <f>IF(E286&lt;&gt;"",1,0)</f>
        <v>0</v>
      </c>
      <c r="N286" s="49"/>
    </row>
    <row r="287" spans="1:14" ht="13.5" x14ac:dyDescent="0.25">
      <c r="A287" s="31"/>
      <c r="B287" s="50"/>
      <c r="C287" s="30"/>
      <c r="D287" s="33"/>
      <c r="E287" s="129"/>
      <c r="F287" s="129"/>
      <c r="G287" s="129"/>
      <c r="H287" s="34"/>
      <c r="I287" s="32"/>
      <c r="N287" s="49"/>
    </row>
    <row r="288" spans="1:14" ht="13.5" x14ac:dyDescent="0.25">
      <c r="A288" s="30"/>
      <c r="B288" s="50"/>
      <c r="C288" s="30"/>
      <c r="D288" s="33"/>
      <c r="E288" s="47"/>
      <c r="F288" s="47"/>
      <c r="G288" s="47"/>
      <c r="H288" s="34"/>
      <c r="I288" s="32"/>
      <c r="N288" s="49"/>
    </row>
    <row r="289" spans="1:14" ht="30.75" customHeight="1" x14ac:dyDescent="0.25">
      <c r="A289" s="30"/>
      <c r="B289" s="39" t="s">
        <v>240</v>
      </c>
      <c r="C289" s="30"/>
      <c r="D289" s="33"/>
      <c r="E289" s="160"/>
      <c r="F289" s="160"/>
      <c r="G289" s="160"/>
      <c r="H289" s="34">
        <f t="shared" si="17"/>
        <v>0</v>
      </c>
      <c r="I289" s="32"/>
      <c r="L289" s="10">
        <f>IF(E289&lt;&gt;"",1,0)</f>
        <v>0</v>
      </c>
      <c r="M289" s="9">
        <f t="shared" si="16"/>
        <v>1</v>
      </c>
      <c r="N289" s="49" t="s">
        <v>241</v>
      </c>
    </row>
    <row r="290" spans="1:14" ht="13.5" x14ac:dyDescent="0.25">
      <c r="A290" s="30"/>
      <c r="B290" s="50"/>
      <c r="C290" s="30"/>
      <c r="D290" s="33"/>
      <c r="E290" s="47"/>
      <c r="F290" s="47"/>
      <c r="G290" s="47"/>
      <c r="H290" s="34"/>
      <c r="I290" s="32"/>
      <c r="M290" s="9">
        <f t="shared" si="16"/>
        <v>1</v>
      </c>
      <c r="N290" s="49"/>
    </row>
    <row r="291" spans="1:14" s="48" customFormat="1" ht="28.5" customHeight="1" x14ac:dyDescent="0.25">
      <c r="A291" s="166" t="s">
        <v>133</v>
      </c>
      <c r="B291" s="166"/>
      <c r="C291" s="166"/>
      <c r="D291" s="166"/>
      <c r="E291" s="166"/>
      <c r="F291" s="166"/>
      <c r="G291" s="166"/>
      <c r="H291" s="166"/>
      <c r="I291" s="166"/>
      <c r="J291" s="14"/>
      <c r="K291" s="14"/>
      <c r="L291" s="15"/>
      <c r="M291" s="14"/>
      <c r="N291" s="51"/>
    </row>
    <row r="292" spans="1:14" ht="13.5" x14ac:dyDescent="0.25">
      <c r="A292" s="30"/>
      <c r="B292" s="50"/>
      <c r="C292" s="30"/>
      <c r="D292" s="33"/>
      <c r="E292" s="47"/>
      <c r="F292" s="47"/>
      <c r="G292" s="47"/>
      <c r="H292" s="34"/>
      <c r="I292" s="32"/>
      <c r="N292" s="49"/>
    </row>
    <row r="293" spans="1:14" ht="13.5" x14ac:dyDescent="0.25">
      <c r="A293" s="170" t="s">
        <v>54</v>
      </c>
      <c r="B293" s="170"/>
      <c r="C293" s="30"/>
      <c r="D293" s="33"/>
      <c r="E293" s="160"/>
      <c r="F293" s="160"/>
      <c r="G293" s="160"/>
      <c r="H293" s="34">
        <f t="shared" si="17"/>
        <v>0</v>
      </c>
      <c r="I293" s="32"/>
      <c r="L293" s="10">
        <f>IF(E293&lt;&gt;"",1,0)</f>
        <v>0</v>
      </c>
      <c r="M293" s="9">
        <f t="shared" si="16"/>
        <v>1</v>
      </c>
      <c r="N293" s="49" t="s">
        <v>54</v>
      </c>
    </row>
    <row r="294" spans="1:14" ht="13.5" x14ac:dyDescent="0.25">
      <c r="A294" s="30"/>
      <c r="B294" s="50"/>
      <c r="C294" s="30"/>
      <c r="D294" s="33"/>
      <c r="E294" s="47"/>
      <c r="F294" s="47"/>
      <c r="G294" s="47"/>
      <c r="H294" s="34"/>
      <c r="I294" s="32"/>
      <c r="N294" s="49"/>
    </row>
    <row r="295" spans="1:14" ht="13.5" x14ac:dyDescent="0.25">
      <c r="A295" s="30"/>
      <c r="B295" s="50" t="str">
        <f>IF($E$293="NO","CONTINUA CON LA SIGUIENTE PREGUNTA",N295)</f>
        <v>NOMBRE EMPRESA</v>
      </c>
      <c r="C295" s="30"/>
      <c r="D295" s="33"/>
      <c r="E295" s="160"/>
      <c r="F295" s="160"/>
      <c r="G295" s="160"/>
      <c r="H295" s="34">
        <f t="shared" si="17"/>
        <v>0</v>
      </c>
      <c r="I295" s="32"/>
      <c r="L295" s="10">
        <f>IF($E$293="NO",1,IF(E295&lt;&gt;"",1,0))</f>
        <v>0</v>
      </c>
      <c r="M295" s="9">
        <f t="shared" si="16"/>
        <v>1</v>
      </c>
      <c r="N295" s="49" t="s">
        <v>108</v>
      </c>
    </row>
    <row r="296" spans="1:14" ht="13.5" x14ac:dyDescent="0.25">
      <c r="A296" s="30"/>
      <c r="B296" s="50"/>
      <c r="C296" s="30"/>
      <c r="D296" s="33"/>
      <c r="E296" s="47"/>
      <c r="F296" s="47"/>
      <c r="G296" s="47"/>
      <c r="H296" s="34"/>
      <c r="I296" s="32"/>
      <c r="N296" s="49"/>
    </row>
    <row r="297" spans="1:14" ht="13.5" x14ac:dyDescent="0.25">
      <c r="A297" s="30"/>
      <c r="B297" s="50" t="str">
        <f>IF($E$293="NO","CONTINUA CON LA SIGUIENTE PREGUNTA",N297)</f>
        <v>NIT</v>
      </c>
      <c r="C297" s="30"/>
      <c r="D297" s="33"/>
      <c r="E297" s="160"/>
      <c r="F297" s="160"/>
      <c r="G297" s="160"/>
      <c r="H297" s="34">
        <f t="shared" si="17"/>
        <v>0</v>
      </c>
      <c r="I297" s="32"/>
      <c r="L297" s="10">
        <f>IF($E$293="NO",1,IF(E297&lt;&gt;"",1,0))</f>
        <v>0</v>
      </c>
      <c r="M297" s="9">
        <f t="shared" si="16"/>
        <v>1</v>
      </c>
      <c r="N297" s="49" t="s">
        <v>55</v>
      </c>
    </row>
    <row r="298" spans="1:14" ht="13.5" x14ac:dyDescent="0.25">
      <c r="A298" s="30"/>
      <c r="B298" s="50"/>
      <c r="C298" s="30"/>
      <c r="D298" s="33"/>
      <c r="E298" s="47"/>
      <c r="F298" s="47"/>
      <c r="G298" s="47"/>
      <c r="H298" s="34"/>
      <c r="I298" s="32"/>
      <c r="N298" s="49"/>
    </row>
    <row r="299" spans="1:14" ht="13.5" x14ac:dyDescent="0.25">
      <c r="A299" s="30"/>
      <c r="B299" s="50" t="str">
        <f>IF($E$293="NO","CONTINUA CON LA SIGUIENTE PREGUNTA",N299)</f>
        <v>CARGO</v>
      </c>
      <c r="C299" s="30"/>
      <c r="D299" s="33"/>
      <c r="E299" s="160"/>
      <c r="F299" s="160"/>
      <c r="G299" s="160"/>
      <c r="H299" s="34">
        <f t="shared" si="17"/>
        <v>0</v>
      </c>
      <c r="I299" s="32"/>
      <c r="L299" s="10">
        <f>IF($E$293="NO",1,IF(E299&lt;&gt;"",1,0))</f>
        <v>0</v>
      </c>
      <c r="M299" s="9">
        <f t="shared" si="16"/>
        <v>1</v>
      </c>
      <c r="N299" s="49" t="s">
        <v>51</v>
      </c>
    </row>
    <row r="300" spans="1:14" ht="13.5" x14ac:dyDescent="0.25">
      <c r="A300" s="30"/>
      <c r="B300" s="50"/>
      <c r="C300" s="30"/>
      <c r="D300" s="33"/>
      <c r="E300" s="47"/>
      <c r="F300" s="47"/>
      <c r="G300" s="47"/>
      <c r="H300" s="34"/>
      <c r="I300" s="32"/>
      <c r="N300" s="49"/>
    </row>
    <row r="301" spans="1:14" ht="119.25" customHeight="1" x14ac:dyDescent="0.25">
      <c r="A301" s="30"/>
      <c r="B301" s="39" t="str">
        <f>IF($E$293="NO","CONTINUA CON LA SIGUIENTE PREGUNTA",N301)</f>
        <v>DESCRIBA LA LABOR QUE DESEMPEÑABA</v>
      </c>
      <c r="C301" s="46"/>
      <c r="D301" s="47"/>
      <c r="E301" s="160"/>
      <c r="F301" s="160"/>
      <c r="G301" s="160"/>
      <c r="H301" s="34">
        <f t="shared" si="17"/>
        <v>0</v>
      </c>
      <c r="I301" s="32"/>
      <c r="L301" s="10">
        <f>IF($E$293="NO",1,IF(E301&lt;&gt;"",1,0))</f>
        <v>0</v>
      </c>
      <c r="M301" s="9">
        <f t="shared" si="16"/>
        <v>1</v>
      </c>
      <c r="N301" s="49" t="s">
        <v>56</v>
      </c>
    </row>
    <row r="302" spans="1:14" ht="13.5" x14ac:dyDescent="0.25">
      <c r="A302" s="30"/>
      <c r="B302" s="50"/>
      <c r="C302" s="30"/>
      <c r="D302" s="33"/>
      <c r="E302" s="47"/>
      <c r="F302" s="47"/>
      <c r="G302" s="47"/>
      <c r="H302" s="34"/>
      <c r="I302" s="32"/>
      <c r="N302" s="49"/>
    </row>
    <row r="303" spans="1:14" ht="13.5" x14ac:dyDescent="0.25">
      <c r="A303" s="30"/>
      <c r="B303" s="50" t="str">
        <f>IF($E$293="NO","CONTINUA CON LA SIGUIENTE PREGUNTA",N303)</f>
        <v>SALARIO MENSUAL</v>
      </c>
      <c r="C303" s="30"/>
      <c r="D303" s="33"/>
      <c r="E303" s="174"/>
      <c r="F303" s="174"/>
      <c r="G303" s="174"/>
      <c r="H303" s="34">
        <f t="shared" si="17"/>
        <v>0</v>
      </c>
      <c r="I303" s="32"/>
      <c r="L303" s="10">
        <f>IF($E$293="NO",1,IF(E303&lt;&gt;"",1,0))</f>
        <v>0</v>
      </c>
      <c r="M303" s="9">
        <f t="shared" si="16"/>
        <v>1</v>
      </c>
      <c r="N303" s="49" t="s">
        <v>53</v>
      </c>
    </row>
    <row r="304" spans="1:14" ht="13.5" x14ac:dyDescent="0.25">
      <c r="A304" s="30"/>
      <c r="B304" s="50"/>
      <c r="C304" s="30"/>
      <c r="D304" s="33"/>
      <c r="E304" s="47"/>
      <c r="F304" s="47"/>
      <c r="G304" s="47"/>
      <c r="H304" s="34"/>
      <c r="I304" s="32"/>
      <c r="N304" s="49"/>
    </row>
    <row r="305" spans="1:14" ht="13.5" x14ac:dyDescent="0.25">
      <c r="A305" s="30"/>
      <c r="B305" s="50" t="str">
        <f>IF($E$293="NO","CONTINUA CON LA SIGUIENTE PREGUNTA",N305)</f>
        <v>DIRECCIÓN</v>
      </c>
      <c r="C305" s="30"/>
      <c r="D305" s="33"/>
      <c r="E305" s="160"/>
      <c r="F305" s="160"/>
      <c r="G305" s="160"/>
      <c r="H305" s="34">
        <f t="shared" si="17"/>
        <v>0</v>
      </c>
      <c r="I305" s="32"/>
      <c r="L305" s="10">
        <f>IF($E$293="NO",1,IF(E305&lt;&gt;"",1,0))</f>
        <v>0</v>
      </c>
      <c r="M305" s="9">
        <f t="shared" si="16"/>
        <v>1</v>
      </c>
      <c r="N305" s="49" t="s">
        <v>234</v>
      </c>
    </row>
    <row r="306" spans="1:14" ht="13.5" x14ac:dyDescent="0.25">
      <c r="A306" s="30"/>
      <c r="B306" s="50"/>
      <c r="C306" s="30"/>
      <c r="D306" s="33"/>
      <c r="E306" s="47"/>
      <c r="F306" s="47"/>
      <c r="G306" s="47"/>
      <c r="H306" s="34"/>
      <c r="I306" s="32"/>
      <c r="N306" s="49"/>
    </row>
    <row r="307" spans="1:14" ht="33.75" customHeight="1" x14ac:dyDescent="0.25">
      <c r="A307" s="170" t="str">
        <f>IF($E$293="NO","CONTINUA CON LA SIGUIENTE PREGUNTA",N307)</f>
        <v>CIUDAD</v>
      </c>
      <c r="B307" s="170" t="str">
        <f>IF($E$293="NO","CONTINUA CON LA SIGUIENTE PREGUNTA",N307)</f>
        <v>CIUDAD</v>
      </c>
      <c r="C307" s="30"/>
      <c r="D307" s="33"/>
      <c r="E307" s="160"/>
      <c r="F307" s="160"/>
      <c r="G307" s="160"/>
      <c r="H307" s="34">
        <f t="shared" si="17"/>
        <v>0</v>
      </c>
      <c r="I307" s="32"/>
      <c r="L307" s="10">
        <f>IF($E$293="NO",1,IF(E307&lt;&gt;"",1,0))</f>
        <v>0</v>
      </c>
      <c r="M307" s="9">
        <f t="shared" si="16"/>
        <v>1</v>
      </c>
      <c r="N307" s="49" t="s">
        <v>57</v>
      </c>
    </row>
    <row r="308" spans="1:14" ht="13.5" x14ac:dyDescent="0.25">
      <c r="A308" s="30"/>
      <c r="B308" s="50"/>
      <c r="C308" s="30"/>
      <c r="D308" s="33"/>
      <c r="E308" s="47"/>
      <c r="F308" s="47"/>
      <c r="G308" s="47"/>
      <c r="H308" s="34"/>
      <c r="I308" s="32"/>
      <c r="N308" s="49"/>
    </row>
    <row r="309" spans="1:14" ht="13.5" x14ac:dyDescent="0.25">
      <c r="A309" s="30"/>
      <c r="B309" s="50" t="str">
        <f>IF($E$293="NO","CONTINUA CON LA SIGUIENTE PREGUNTA",N309)</f>
        <v>TELÉFONO</v>
      </c>
      <c r="C309" s="30"/>
      <c r="D309" s="33"/>
      <c r="E309" s="160"/>
      <c r="F309" s="160"/>
      <c r="G309" s="160"/>
      <c r="H309" s="34">
        <f t="shared" si="17"/>
        <v>0</v>
      </c>
      <c r="I309" s="32"/>
      <c r="L309" s="10">
        <f>IF($E$293="NO",1,IF(E309&lt;&gt;"",1,0))</f>
        <v>0</v>
      </c>
      <c r="M309" s="9">
        <f t="shared" si="16"/>
        <v>1</v>
      </c>
      <c r="N309" s="49" t="s">
        <v>233</v>
      </c>
    </row>
    <row r="310" spans="1:14" ht="13.5" x14ac:dyDescent="0.25">
      <c r="A310" s="30"/>
      <c r="B310" s="50"/>
      <c r="C310" s="30"/>
      <c r="D310" s="33"/>
      <c r="E310" s="47"/>
      <c r="F310" s="47"/>
      <c r="G310" s="47"/>
      <c r="H310" s="34"/>
      <c r="I310" s="32"/>
      <c r="N310" s="49"/>
    </row>
    <row r="311" spans="1:14" ht="13.5" x14ac:dyDescent="0.25">
      <c r="A311" s="30"/>
      <c r="B311" s="50" t="str">
        <f>IF($E$293="NO","CONTINUA CON LA SIGUIENTE PREGUNTA",N311)</f>
        <v>JEFE INMEDIATO</v>
      </c>
      <c r="C311" s="30"/>
      <c r="D311" s="33"/>
      <c r="E311" s="160"/>
      <c r="F311" s="160"/>
      <c r="G311" s="160"/>
      <c r="H311" s="34">
        <f t="shared" si="17"/>
        <v>0</v>
      </c>
      <c r="I311" s="32"/>
      <c r="L311" s="10">
        <f>IF($E$293="NO",1,IF(E311&lt;&gt;"",1,0))</f>
        <v>0</v>
      </c>
      <c r="N311" s="49" t="s">
        <v>181</v>
      </c>
    </row>
    <row r="312" spans="1:14" ht="13.5" x14ac:dyDescent="0.25">
      <c r="A312" s="30"/>
      <c r="B312" s="50"/>
      <c r="C312" s="30"/>
      <c r="D312" s="33"/>
      <c r="E312" s="47"/>
      <c r="F312" s="47"/>
      <c r="G312" s="47"/>
      <c r="H312" s="34"/>
      <c r="I312" s="32"/>
      <c r="N312" s="49"/>
    </row>
    <row r="313" spans="1:14" ht="13.5" x14ac:dyDescent="0.25">
      <c r="A313" s="30"/>
      <c r="B313" s="50" t="str">
        <f>IF($E$293="NO","CONTINUA CON LA SIGUIENTE PREGUNTA",N313)</f>
        <v>FECHA INICIO</v>
      </c>
      <c r="C313" s="30"/>
      <c r="D313" s="33"/>
      <c r="E313" s="161"/>
      <c r="F313" s="160"/>
      <c r="G313" s="160"/>
      <c r="H313" s="34">
        <f t="shared" si="17"/>
        <v>0</v>
      </c>
      <c r="I313" s="32"/>
      <c r="L313" s="10">
        <f>IF($E$293="NO",1,IF(E313&lt;&gt;"",1,0))</f>
        <v>0</v>
      </c>
      <c r="M313" s="9">
        <f t="shared" si="16"/>
        <v>1</v>
      </c>
      <c r="N313" s="49" t="s">
        <v>58</v>
      </c>
    </row>
    <row r="314" spans="1:14" ht="13.5" x14ac:dyDescent="0.25">
      <c r="A314" s="30"/>
      <c r="B314" s="50"/>
      <c r="C314" s="30"/>
      <c r="D314" s="33"/>
      <c r="E314" s="47"/>
      <c r="F314" s="47"/>
      <c r="G314" s="47"/>
      <c r="H314" s="34"/>
      <c r="I314" s="32"/>
      <c r="N314" s="49"/>
    </row>
    <row r="315" spans="1:14" ht="13.5" x14ac:dyDescent="0.25">
      <c r="A315" s="30"/>
      <c r="B315" s="50" t="str">
        <f>IF($E$293="NO","CONTINUA CON LA SIGUIENTE PREGUNTA",N315)</f>
        <v>FECHA FINALIZACIÓN</v>
      </c>
      <c r="C315" s="30"/>
      <c r="D315" s="33"/>
      <c r="E315" s="173"/>
      <c r="F315" s="158"/>
      <c r="G315" s="159"/>
      <c r="H315" s="34">
        <f t="shared" si="17"/>
        <v>0</v>
      </c>
      <c r="I315" s="32"/>
      <c r="L315" s="10">
        <f>IF($E$293="NO",1,IF(E315&lt;&gt;"",1,0))</f>
        <v>0</v>
      </c>
      <c r="M315" s="9">
        <f t="shared" si="16"/>
        <v>1</v>
      </c>
      <c r="N315" s="49" t="s">
        <v>242</v>
      </c>
    </row>
    <row r="316" spans="1:14" ht="13.5" x14ac:dyDescent="0.25">
      <c r="A316" s="30"/>
      <c r="B316" s="50"/>
      <c r="C316" s="30"/>
      <c r="D316" s="33"/>
      <c r="E316" s="47"/>
      <c r="F316" s="47"/>
      <c r="G316" s="47"/>
      <c r="H316" s="34"/>
      <c r="I316" s="32"/>
      <c r="M316" s="9">
        <f t="shared" si="16"/>
        <v>1</v>
      </c>
      <c r="N316" s="49"/>
    </row>
    <row r="317" spans="1:14" s="48" customFormat="1" ht="28.5" customHeight="1" x14ac:dyDescent="0.25">
      <c r="A317" s="169" t="s">
        <v>183</v>
      </c>
      <c r="B317" s="169"/>
      <c r="C317" s="169"/>
      <c r="D317" s="169"/>
      <c r="E317" s="169"/>
      <c r="F317" s="169"/>
      <c r="G317" s="169"/>
      <c r="H317" s="169"/>
      <c r="I317" s="169"/>
      <c r="J317" s="14"/>
      <c r="K317" s="14"/>
      <c r="L317" s="15"/>
      <c r="M317" s="14"/>
      <c r="N317" s="51"/>
    </row>
    <row r="318" spans="1:14" ht="13.5" x14ac:dyDescent="0.25">
      <c r="A318" s="30"/>
      <c r="B318" s="50"/>
      <c r="C318" s="30"/>
      <c r="D318" s="33"/>
      <c r="E318" s="47"/>
      <c r="F318" s="47"/>
      <c r="G318" s="47"/>
      <c r="H318" s="34"/>
      <c r="I318" s="32"/>
      <c r="N318" s="49"/>
    </row>
    <row r="319" spans="1:14" ht="13.5" x14ac:dyDescent="0.25">
      <c r="A319" s="30"/>
      <c r="B319" s="50" t="s">
        <v>243</v>
      </c>
      <c r="C319" s="30"/>
      <c r="D319" s="33"/>
      <c r="E319" s="160"/>
      <c r="F319" s="160"/>
      <c r="G319" s="160"/>
      <c r="H319" s="34">
        <f t="shared" si="17"/>
        <v>0</v>
      </c>
      <c r="I319" s="32"/>
      <c r="L319" s="10">
        <f>IF(E319&lt;&gt;"",1,0)</f>
        <v>0</v>
      </c>
      <c r="M319" s="9">
        <f t="shared" si="16"/>
        <v>1</v>
      </c>
      <c r="N319" s="49" t="s">
        <v>243</v>
      </c>
    </row>
    <row r="320" spans="1:14" ht="13.5" x14ac:dyDescent="0.25">
      <c r="A320" s="30"/>
      <c r="B320" s="50"/>
      <c r="C320" s="30"/>
      <c r="D320" s="33"/>
      <c r="E320" s="47"/>
      <c r="F320" s="47"/>
      <c r="G320" s="47"/>
      <c r="H320" s="34"/>
      <c r="I320" s="32"/>
      <c r="N320" s="49"/>
    </row>
    <row r="321" spans="1:14" ht="13.5" x14ac:dyDescent="0.25">
      <c r="A321" s="30"/>
      <c r="B321" s="50" t="str">
        <f>IF($E$319="NO","CONTINUA CON LA SIGUIENTE PREGUNTA",N321)</f>
        <v>MONTO</v>
      </c>
      <c r="C321" s="30"/>
      <c r="D321" s="33"/>
      <c r="E321" s="168"/>
      <c r="F321" s="168"/>
      <c r="G321" s="168"/>
      <c r="H321" s="34">
        <f t="shared" si="17"/>
        <v>0</v>
      </c>
      <c r="I321" s="32"/>
      <c r="L321" s="10">
        <f>IF($E$319="NO",1,IF(E321&lt;&gt;"",1,0))</f>
        <v>0</v>
      </c>
      <c r="M321" s="9">
        <f t="shared" si="16"/>
        <v>1</v>
      </c>
      <c r="N321" s="49" t="s">
        <v>59</v>
      </c>
    </row>
    <row r="322" spans="1:14" ht="13.5" x14ac:dyDescent="0.25">
      <c r="A322" s="30"/>
      <c r="B322" s="50"/>
      <c r="C322" s="30"/>
      <c r="D322" s="33"/>
      <c r="E322" s="47"/>
      <c r="F322" s="47"/>
      <c r="G322" s="47"/>
      <c r="H322" s="34"/>
      <c r="I322" s="32"/>
      <c r="N322" s="49"/>
    </row>
    <row r="323" spans="1:14" ht="102.75" customHeight="1" x14ac:dyDescent="0.25">
      <c r="A323" s="30"/>
      <c r="B323" s="39" t="str">
        <f>IF($E$319="NO","CONTINUA CON LA SIGUIENTE PREGUNTA",N323)</f>
        <v>ORIGEN DE ESTOS INGRESOS</v>
      </c>
      <c r="C323" s="46"/>
      <c r="D323" s="47"/>
      <c r="E323" s="160"/>
      <c r="F323" s="160"/>
      <c r="G323" s="160"/>
      <c r="H323" s="34">
        <f t="shared" si="17"/>
        <v>0</v>
      </c>
      <c r="I323" s="32"/>
      <c r="L323" s="10">
        <f>IF($E$319="NO",1,IF(E323&lt;&gt;"",1,0))</f>
        <v>0</v>
      </c>
      <c r="M323" s="9">
        <f t="shared" si="16"/>
        <v>1</v>
      </c>
      <c r="N323" s="49" t="s">
        <v>60</v>
      </c>
    </row>
    <row r="324" spans="1:14" ht="13.5" x14ac:dyDescent="0.25">
      <c r="A324" s="30"/>
      <c r="B324" s="50"/>
      <c r="C324" s="30"/>
      <c r="D324" s="33"/>
      <c r="E324" s="47"/>
      <c r="F324" s="47"/>
      <c r="G324" s="47"/>
      <c r="H324" s="34"/>
      <c r="I324" s="32"/>
      <c r="N324" s="49"/>
    </row>
    <row r="325" spans="1:14" ht="13.5" x14ac:dyDescent="0.25">
      <c r="A325" s="30"/>
      <c r="B325" s="50" t="s">
        <v>91</v>
      </c>
      <c r="C325" s="30"/>
      <c r="D325" s="33"/>
      <c r="E325" s="160"/>
      <c r="F325" s="160"/>
      <c r="G325" s="160"/>
      <c r="H325" s="34">
        <f t="shared" si="17"/>
        <v>0</v>
      </c>
      <c r="I325" s="32"/>
      <c r="L325" s="10">
        <f>IF(E325&lt;&gt;"",1,0)</f>
        <v>0</v>
      </c>
      <c r="M325" s="9">
        <f t="shared" si="16"/>
        <v>1</v>
      </c>
      <c r="N325" s="49" t="s">
        <v>91</v>
      </c>
    </row>
    <row r="326" spans="1:14" ht="13.5" x14ac:dyDescent="0.25">
      <c r="A326" s="30"/>
      <c r="B326" s="50"/>
      <c r="C326" s="30"/>
      <c r="D326" s="33"/>
      <c r="E326" s="47"/>
      <c r="F326" s="47"/>
      <c r="G326" s="47"/>
      <c r="H326" s="34"/>
      <c r="I326" s="32"/>
      <c r="M326" s="9">
        <f t="shared" si="16"/>
        <v>1</v>
      </c>
      <c r="N326" s="49"/>
    </row>
    <row r="327" spans="1:14" ht="13.5" x14ac:dyDescent="0.25">
      <c r="A327" s="30"/>
      <c r="B327" s="50" t="str">
        <f>IF($E$325="NO","CONTINUA CON LA SIGUIENTE PREGUNTA",N327)</f>
        <v>DESCRIBA SUS BIENES ADICIONALES</v>
      </c>
      <c r="C327" s="30"/>
      <c r="D327" s="33"/>
      <c r="E327" s="160"/>
      <c r="F327" s="160"/>
      <c r="G327" s="160"/>
      <c r="H327" s="34">
        <f t="shared" si="17"/>
        <v>0</v>
      </c>
      <c r="I327" s="32"/>
      <c r="L327" s="10">
        <f>IF($E$325="NO",1,IF(E327&lt;&gt;"",1,0))</f>
        <v>0</v>
      </c>
      <c r="N327" s="49" t="s">
        <v>92</v>
      </c>
    </row>
    <row r="328" spans="1:14" ht="13.5" x14ac:dyDescent="0.25">
      <c r="A328" s="30"/>
      <c r="B328" s="50"/>
      <c r="C328" s="30"/>
      <c r="D328" s="33"/>
      <c r="E328" s="47"/>
      <c r="F328" s="47"/>
      <c r="G328" s="47"/>
      <c r="H328" s="34"/>
      <c r="I328" s="32"/>
      <c r="N328" s="49"/>
    </row>
    <row r="329" spans="1:14" ht="25.5" customHeight="1" x14ac:dyDescent="0.2">
      <c r="A329" s="190" t="s">
        <v>276</v>
      </c>
      <c r="B329" s="190"/>
      <c r="C329" s="190"/>
      <c r="D329" s="190"/>
      <c r="E329" s="190"/>
      <c r="F329" s="190"/>
      <c r="G329" s="190"/>
      <c r="H329" s="190"/>
      <c r="I329" s="190"/>
      <c r="N329" s="49"/>
    </row>
    <row r="330" spans="1:14" ht="13.5" x14ac:dyDescent="0.25">
      <c r="A330" s="30"/>
      <c r="B330" s="50"/>
      <c r="C330" s="30"/>
      <c r="D330" s="33"/>
      <c r="E330" s="47"/>
      <c r="F330" s="47"/>
      <c r="G330" s="47"/>
      <c r="H330" s="34"/>
      <c r="I330" s="32"/>
      <c r="N330" s="49"/>
    </row>
    <row r="331" spans="1:14" ht="48" customHeight="1" x14ac:dyDescent="0.25">
      <c r="A331" s="30"/>
      <c r="B331" s="39" t="s">
        <v>244</v>
      </c>
      <c r="C331" s="30"/>
      <c r="D331" s="33"/>
      <c r="E331" s="160"/>
      <c r="F331" s="160"/>
      <c r="G331" s="160"/>
      <c r="H331" s="34">
        <f t="shared" si="17"/>
        <v>0</v>
      </c>
      <c r="I331" s="32"/>
      <c r="L331" s="10">
        <f>IF(E331&lt;&gt;"",1,0)</f>
        <v>0</v>
      </c>
      <c r="M331" s="9">
        <f t="shared" si="16"/>
        <v>1</v>
      </c>
      <c r="N331" s="36" t="s">
        <v>244</v>
      </c>
    </row>
    <row r="332" spans="1:14" ht="13.5" x14ac:dyDescent="0.25">
      <c r="A332" s="30"/>
      <c r="B332" s="50"/>
      <c r="C332" s="30"/>
      <c r="D332" s="33"/>
      <c r="E332" s="47"/>
      <c r="F332" s="47"/>
      <c r="G332" s="47"/>
      <c r="H332" s="34"/>
      <c r="I332" s="32"/>
      <c r="N332" s="49"/>
    </row>
    <row r="333" spans="1:14" ht="13.5" x14ac:dyDescent="0.25">
      <c r="A333" s="30"/>
      <c r="B333" s="50" t="str">
        <f>IF($E$331="NO","CONTINUA CON LA SIGUIENTE PREGUNTA",N333)</f>
        <v>NIVEL DE ESTUDIOS CULMINADOS</v>
      </c>
      <c r="C333" s="30"/>
      <c r="D333" s="33"/>
      <c r="E333" s="160"/>
      <c r="F333" s="160"/>
      <c r="G333" s="160"/>
      <c r="H333" s="34">
        <f t="shared" si="17"/>
        <v>0</v>
      </c>
      <c r="I333" s="32"/>
      <c r="L333" s="10">
        <f>IF($E$331="NO",1,IF(E333&lt;&gt;"",1,0))</f>
        <v>0</v>
      </c>
      <c r="M333" s="9">
        <f t="shared" si="16"/>
        <v>1</v>
      </c>
      <c r="N333" s="49" t="s">
        <v>61</v>
      </c>
    </row>
    <row r="334" spans="1:14" ht="13.5" x14ac:dyDescent="0.25">
      <c r="A334" s="30"/>
      <c r="B334" s="50"/>
      <c r="C334" s="30"/>
      <c r="D334" s="33"/>
      <c r="E334" s="47"/>
      <c r="F334" s="47"/>
      <c r="G334" s="47"/>
      <c r="H334" s="34"/>
      <c r="I334" s="32"/>
      <c r="N334" s="49"/>
    </row>
    <row r="335" spans="1:14" ht="13.5" x14ac:dyDescent="0.25">
      <c r="A335" s="30"/>
      <c r="B335" s="50" t="str">
        <f>IF($E$331="NO","CONTINUA CON LA SIGUIENTE PREGUNTA",N335)</f>
        <v>NOMBRE DE LA INSTITUCIÓN</v>
      </c>
      <c r="C335" s="30"/>
      <c r="D335" s="33"/>
      <c r="E335" s="160"/>
      <c r="F335" s="160"/>
      <c r="G335" s="160"/>
      <c r="H335" s="34">
        <f t="shared" si="17"/>
        <v>0</v>
      </c>
      <c r="I335" s="32"/>
      <c r="L335" s="10">
        <f>IF($E$331="NO",1,IF(E335&lt;&gt;"",1,0))</f>
        <v>0</v>
      </c>
      <c r="M335" s="9">
        <f t="shared" si="16"/>
        <v>1</v>
      </c>
      <c r="N335" s="49" t="s">
        <v>245</v>
      </c>
    </row>
    <row r="336" spans="1:14" ht="13.5" x14ac:dyDescent="0.25">
      <c r="A336" s="30"/>
      <c r="B336" s="50"/>
      <c r="C336" s="30"/>
      <c r="D336" s="33"/>
      <c r="E336" s="47"/>
      <c r="F336" s="47"/>
      <c r="G336" s="47"/>
      <c r="H336" s="34"/>
      <c r="I336" s="32"/>
      <c r="N336" s="49"/>
    </row>
    <row r="337" spans="1:14" ht="13.5" x14ac:dyDescent="0.25">
      <c r="A337" s="30"/>
      <c r="B337" s="50" t="str">
        <f>IF($E$331="NO","CONTINUA CON LA SIGUIENTE PREGUNTA",N337)</f>
        <v>NOMBRE DE LA CARRERA O CURSO</v>
      </c>
      <c r="C337" s="30"/>
      <c r="D337" s="33"/>
      <c r="E337" s="160"/>
      <c r="F337" s="160"/>
      <c r="G337" s="160"/>
      <c r="H337" s="34">
        <f t="shared" ref="H337:H367" si="18">IF(L337=1,"",0)</f>
        <v>0</v>
      </c>
      <c r="I337" s="32"/>
      <c r="L337" s="10">
        <f>IF($E$331="NO",1,IF(E337&lt;&gt;"",1,0))</f>
        <v>0</v>
      </c>
      <c r="M337" s="9">
        <f t="shared" si="16"/>
        <v>1</v>
      </c>
      <c r="N337" s="49" t="s">
        <v>62</v>
      </c>
    </row>
    <row r="338" spans="1:14" ht="13.5" x14ac:dyDescent="0.25">
      <c r="A338" s="30"/>
      <c r="B338" s="50"/>
      <c r="C338" s="30"/>
      <c r="D338" s="33"/>
      <c r="E338" s="47"/>
      <c r="F338" s="47"/>
      <c r="G338" s="47"/>
      <c r="H338" s="34"/>
      <c r="I338" s="32"/>
      <c r="N338" s="49"/>
    </row>
    <row r="339" spans="1:14" ht="13.5" x14ac:dyDescent="0.25">
      <c r="A339" s="30"/>
      <c r="B339" s="50" t="str">
        <f>IF($E$331="NO","CONTINUA CON LA SIGUIENTE PREGUNTA",N339)</f>
        <v>FECHA DE INICIO</v>
      </c>
      <c r="C339" s="30"/>
      <c r="D339" s="33"/>
      <c r="E339" s="161"/>
      <c r="F339" s="160"/>
      <c r="G339" s="160"/>
      <c r="H339" s="34">
        <f t="shared" si="18"/>
        <v>0</v>
      </c>
      <c r="I339" s="32"/>
      <c r="L339" s="10">
        <f>IF($E$331="NO",1,IF(E339&lt;&gt;"",1,0))</f>
        <v>0</v>
      </c>
      <c r="M339" s="9">
        <f t="shared" si="16"/>
        <v>1</v>
      </c>
      <c r="N339" s="49" t="s">
        <v>63</v>
      </c>
    </row>
    <row r="340" spans="1:14" ht="13.5" x14ac:dyDescent="0.25">
      <c r="A340" s="30"/>
      <c r="B340" s="50"/>
      <c r="C340" s="30"/>
      <c r="D340" s="33"/>
      <c r="E340" s="47"/>
      <c r="F340" s="47"/>
      <c r="G340" s="47"/>
      <c r="H340" s="34"/>
      <c r="I340" s="32"/>
      <c r="N340" s="49"/>
    </row>
    <row r="341" spans="1:14" ht="13.5" x14ac:dyDescent="0.25">
      <c r="A341" s="30"/>
      <c r="B341" s="50" t="str">
        <f>IF($E$331="NO","CONTINUA CON LA SIGUIENTE PREGUNTA",N341)</f>
        <v>FECHA DE FINALIZACIÓN</v>
      </c>
      <c r="C341" s="30"/>
      <c r="D341" s="33"/>
      <c r="E341" s="161"/>
      <c r="F341" s="160"/>
      <c r="G341" s="160"/>
      <c r="H341" s="34">
        <f t="shared" si="18"/>
        <v>0</v>
      </c>
      <c r="I341" s="32"/>
      <c r="L341" s="10">
        <f>IF($E$331="NO",1,IF(E341&lt;&gt;"",1,0))</f>
        <v>0</v>
      </c>
      <c r="M341" s="9">
        <f t="shared" si="16"/>
        <v>1</v>
      </c>
      <c r="N341" s="49" t="s">
        <v>246</v>
      </c>
    </row>
    <row r="342" spans="1:14" ht="13.5" x14ac:dyDescent="0.25">
      <c r="A342" s="30"/>
      <c r="B342" s="50"/>
      <c r="C342" s="30"/>
      <c r="D342" s="33"/>
      <c r="E342" s="47"/>
      <c r="F342" s="47"/>
      <c r="G342" s="47"/>
      <c r="H342" s="34"/>
      <c r="I342" s="32"/>
      <c r="N342" s="49"/>
    </row>
    <row r="343" spans="1:14" ht="13.5" x14ac:dyDescent="0.25">
      <c r="A343" s="30"/>
      <c r="B343" s="50" t="str">
        <f>IF($E$331="NO","CONTINUA CON LA SIGUIENTE PREGUNTA",N343)</f>
        <v>TARJETA PROFESIONAL</v>
      </c>
      <c r="C343" s="30"/>
      <c r="D343" s="33"/>
      <c r="E343" s="161"/>
      <c r="F343" s="160"/>
      <c r="G343" s="160"/>
      <c r="H343" s="34">
        <f t="shared" si="18"/>
        <v>0</v>
      </c>
      <c r="I343" s="32"/>
      <c r="L343" s="10">
        <f>IF($E$331="NO",1,IF(E343&lt;&gt;"",1,0))</f>
        <v>0</v>
      </c>
      <c r="M343" s="9">
        <f t="shared" si="16"/>
        <v>1</v>
      </c>
      <c r="N343" s="50" t="s">
        <v>277</v>
      </c>
    </row>
    <row r="344" spans="1:14" ht="13.5" x14ac:dyDescent="0.25">
      <c r="A344" s="30"/>
      <c r="B344" s="50"/>
      <c r="C344" s="30"/>
      <c r="D344" s="33"/>
      <c r="E344" s="47"/>
      <c r="F344" s="47"/>
      <c r="G344" s="47"/>
      <c r="H344" s="34"/>
      <c r="I344" s="32"/>
      <c r="N344" s="49"/>
    </row>
    <row r="345" spans="1:14" ht="13.5" x14ac:dyDescent="0.25">
      <c r="A345" s="30"/>
      <c r="B345" s="50" t="str">
        <f>IF($E$331="NO","CONTINUA CON LA SIGUIENTE PREGUNTA",N345)</f>
        <v>DIRECCIÓN</v>
      </c>
      <c r="C345" s="30"/>
      <c r="D345" s="33"/>
      <c r="E345" s="160"/>
      <c r="F345" s="160"/>
      <c r="G345" s="160"/>
      <c r="H345" s="34">
        <f t="shared" si="18"/>
        <v>0</v>
      </c>
      <c r="I345" s="32"/>
      <c r="L345" s="10">
        <f>IF($E$331="NO",1,IF(E345&lt;&gt;"",1,0))</f>
        <v>0</v>
      </c>
      <c r="M345" s="9">
        <f t="shared" si="16"/>
        <v>1</v>
      </c>
      <c r="N345" s="49" t="s">
        <v>234</v>
      </c>
    </row>
    <row r="346" spans="1:14" ht="13.5" x14ac:dyDescent="0.25">
      <c r="A346" s="30"/>
      <c r="B346" s="50"/>
      <c r="C346" s="30"/>
      <c r="D346" s="33"/>
      <c r="E346" s="47"/>
      <c r="F346" s="47"/>
      <c r="G346" s="47"/>
      <c r="H346" s="34"/>
      <c r="I346" s="32"/>
      <c r="N346" s="49"/>
    </row>
    <row r="347" spans="1:14" ht="13.5" x14ac:dyDescent="0.25">
      <c r="A347" s="30"/>
      <c r="B347" s="50" t="str">
        <f>IF($E$331="NO","CONTINUA CON LA SIGUIENTE PREGUNTA",N347)</f>
        <v>CIUDAD</v>
      </c>
      <c r="C347" s="30"/>
      <c r="D347" s="33"/>
      <c r="E347" s="160"/>
      <c r="F347" s="160"/>
      <c r="G347" s="160"/>
      <c r="H347" s="34">
        <f t="shared" si="18"/>
        <v>0</v>
      </c>
      <c r="I347" s="32"/>
      <c r="L347" s="10">
        <f>IF($E$331="NO",1,IF(E347&lt;&gt;"",1,0))</f>
        <v>0</v>
      </c>
      <c r="N347" s="49" t="s">
        <v>57</v>
      </c>
    </row>
    <row r="348" spans="1:14" ht="13.5" x14ac:dyDescent="0.25">
      <c r="A348" s="30"/>
      <c r="B348" s="50"/>
      <c r="C348" s="30"/>
      <c r="D348" s="33"/>
      <c r="E348" s="47"/>
      <c r="F348" s="47"/>
      <c r="G348" s="47"/>
      <c r="H348" s="34"/>
      <c r="I348" s="32"/>
      <c r="N348" s="49"/>
    </row>
    <row r="349" spans="1:14" ht="13.5" x14ac:dyDescent="0.25">
      <c r="A349" s="30"/>
      <c r="B349" s="50" t="str">
        <f>IF($E$331="NO","CONTINUA CON LA SIGUIENTE PREGUNTA",N349)</f>
        <v>TELÉFONO</v>
      </c>
      <c r="C349" s="30"/>
      <c r="D349" s="33"/>
      <c r="E349" s="160"/>
      <c r="F349" s="160"/>
      <c r="G349" s="160"/>
      <c r="H349" s="34">
        <f t="shared" si="18"/>
        <v>0</v>
      </c>
      <c r="I349" s="32"/>
      <c r="L349" s="10">
        <f>IF($E$331="NO",1,IF(E349&lt;&gt;"",1,0))</f>
        <v>0</v>
      </c>
      <c r="M349" s="9">
        <f t="shared" si="16"/>
        <v>1</v>
      </c>
      <c r="N349" s="49" t="s">
        <v>233</v>
      </c>
    </row>
    <row r="350" spans="1:14" ht="13.5" x14ac:dyDescent="0.25">
      <c r="A350" s="30"/>
      <c r="B350" s="50"/>
      <c r="C350" s="30"/>
      <c r="D350" s="33"/>
      <c r="E350" s="47"/>
      <c r="F350" s="47"/>
      <c r="G350" s="47"/>
      <c r="H350" s="34"/>
      <c r="I350" s="32"/>
      <c r="M350" s="9">
        <f t="shared" si="16"/>
        <v>1</v>
      </c>
      <c r="N350" s="49"/>
    </row>
    <row r="351" spans="1:14" ht="13.5" x14ac:dyDescent="0.25">
      <c r="A351" s="30"/>
      <c r="B351" s="50" t="s">
        <v>64</v>
      </c>
      <c r="C351" s="30"/>
      <c r="D351" s="33"/>
      <c r="E351" s="160"/>
      <c r="F351" s="160"/>
      <c r="G351" s="160"/>
      <c r="H351" s="34">
        <f t="shared" si="18"/>
        <v>0</v>
      </c>
      <c r="I351" s="32"/>
      <c r="L351" s="10">
        <f>IF(E351&lt;&gt;"",1,0)</f>
        <v>0</v>
      </c>
      <c r="M351" s="9">
        <f t="shared" si="16"/>
        <v>1</v>
      </c>
      <c r="N351" s="49" t="s">
        <v>64</v>
      </c>
    </row>
    <row r="352" spans="1:14" ht="13.5" x14ac:dyDescent="0.25">
      <c r="A352" s="30"/>
      <c r="B352" s="50"/>
      <c r="C352" s="30"/>
      <c r="D352" s="33"/>
      <c r="E352" s="47"/>
      <c r="F352" s="47"/>
      <c r="G352" s="47"/>
      <c r="H352" s="34"/>
      <c r="I352" s="32"/>
      <c r="N352" s="49"/>
    </row>
    <row r="353" spans="1:14" ht="21" customHeight="1" x14ac:dyDescent="0.25">
      <c r="A353" s="163" t="str">
        <f>IF($E$351="NO","CONTINUA CON LA SIGUIENTE PREGUNTA",N353)</f>
        <v>NOMBRE DE LA CARRERA O CURSO</v>
      </c>
      <c r="B353" s="163"/>
      <c r="C353" s="30"/>
      <c r="D353" s="33"/>
      <c r="E353" s="160"/>
      <c r="F353" s="160"/>
      <c r="G353" s="160"/>
      <c r="H353" s="34">
        <f t="shared" si="18"/>
        <v>0</v>
      </c>
      <c r="I353" s="32"/>
      <c r="L353" s="10">
        <f>IF($E$351="NO",1,IF(E353&lt;&gt;"",1,0))</f>
        <v>0</v>
      </c>
      <c r="N353" s="49" t="s">
        <v>62</v>
      </c>
    </row>
    <row r="354" spans="1:14" ht="13.5" x14ac:dyDescent="0.25">
      <c r="A354" s="30"/>
      <c r="B354" s="50"/>
      <c r="C354" s="30"/>
      <c r="D354" s="33"/>
      <c r="E354" s="47"/>
      <c r="F354" s="47"/>
      <c r="G354" s="47"/>
      <c r="H354" s="34"/>
      <c r="I354" s="32"/>
      <c r="N354" s="49"/>
    </row>
    <row r="355" spans="1:14" ht="13.5" x14ac:dyDescent="0.25">
      <c r="A355" s="30"/>
      <c r="B355" s="50" t="str">
        <f>IF($E$351="NO","CONTINUA CON LA SIGUIENTE PREGUNTA",N355)</f>
        <v>NOMBRE DE LA INSTITUCIÓN EDUCATIVA</v>
      </c>
      <c r="C355" s="30"/>
      <c r="D355" s="33"/>
      <c r="E355" s="160"/>
      <c r="F355" s="160"/>
      <c r="G355" s="160"/>
      <c r="H355" s="34">
        <f t="shared" si="18"/>
        <v>0</v>
      </c>
      <c r="I355" s="32"/>
      <c r="L355" s="10">
        <f>IF($E$351="NO",1,IF(E355&lt;&gt;"",1,0))</f>
        <v>0</v>
      </c>
      <c r="M355" s="9">
        <f t="shared" si="16"/>
        <v>1</v>
      </c>
      <c r="N355" s="49" t="s">
        <v>247</v>
      </c>
    </row>
    <row r="356" spans="1:14" ht="13.5" x14ac:dyDescent="0.25">
      <c r="A356" s="30"/>
      <c r="B356" s="50"/>
      <c r="C356" s="30"/>
      <c r="D356" s="33"/>
      <c r="E356" s="47"/>
      <c r="F356" s="47"/>
      <c r="G356" s="47"/>
      <c r="H356" s="34"/>
      <c r="I356" s="32"/>
      <c r="N356" s="49"/>
    </row>
    <row r="357" spans="1:14" ht="13.5" x14ac:dyDescent="0.25">
      <c r="A357" s="30"/>
      <c r="B357" s="50" t="str">
        <f>IF($E$351="NO","CONTINUA CON LA SIGUIENTE PREGUNTA",N357)</f>
        <v>DIRECCIÓN</v>
      </c>
      <c r="C357" s="30"/>
      <c r="D357" s="33"/>
      <c r="E357" s="160"/>
      <c r="F357" s="160"/>
      <c r="G357" s="160"/>
      <c r="H357" s="34">
        <f t="shared" si="18"/>
        <v>0</v>
      </c>
      <c r="I357" s="32"/>
      <c r="L357" s="10">
        <f>IF($E$351="NO",1,IF(E357&lt;&gt;"",1,0))</f>
        <v>0</v>
      </c>
      <c r="M357" s="9">
        <f t="shared" si="16"/>
        <v>1</v>
      </c>
      <c r="N357" s="49" t="s">
        <v>234</v>
      </c>
    </row>
    <row r="358" spans="1:14" ht="13.5" x14ac:dyDescent="0.25">
      <c r="A358" s="30"/>
      <c r="B358" s="50"/>
      <c r="C358" s="30"/>
      <c r="D358" s="33"/>
      <c r="E358" s="129"/>
      <c r="F358" s="129"/>
      <c r="G358" s="129"/>
      <c r="H358" s="34"/>
      <c r="I358" s="32"/>
      <c r="N358" s="49"/>
    </row>
    <row r="359" spans="1:14" ht="13.5" x14ac:dyDescent="0.25">
      <c r="A359" s="30"/>
      <c r="B359" s="50" t="str">
        <f>IF($E$351="NO","CONTINUA CON LA SIGUIENTE PREGUNTA",N359)</f>
        <v>CIUDAD</v>
      </c>
      <c r="C359" s="30"/>
      <c r="D359" s="33"/>
      <c r="E359" s="160"/>
      <c r="F359" s="160"/>
      <c r="G359" s="160"/>
      <c r="H359" s="34">
        <f t="shared" si="18"/>
        <v>0</v>
      </c>
      <c r="I359" s="32"/>
      <c r="L359" s="10">
        <f>IF($E$351="NO",1,IF(E359&lt;&gt;"",1,0))</f>
        <v>0</v>
      </c>
      <c r="N359" s="49" t="s">
        <v>57</v>
      </c>
    </row>
    <row r="360" spans="1:14" ht="13.5" x14ac:dyDescent="0.25">
      <c r="A360" s="30"/>
      <c r="B360" s="50"/>
      <c r="C360" s="30"/>
      <c r="D360" s="33"/>
      <c r="E360" s="47"/>
      <c r="F360" s="47"/>
      <c r="G360" s="47"/>
      <c r="H360" s="34"/>
      <c r="I360" s="32"/>
      <c r="N360" s="49"/>
    </row>
    <row r="361" spans="1:14" ht="13.5" x14ac:dyDescent="0.25">
      <c r="A361" s="30"/>
      <c r="B361" s="50" t="str">
        <f>IF($E$351="NO","CONTINUA CON LA SIGUIENTE PREGUNTA",N361)</f>
        <v>TELÉFONO DE LA INSTITUCIÓN</v>
      </c>
      <c r="C361" s="30"/>
      <c r="D361" s="33"/>
      <c r="E361" s="160"/>
      <c r="F361" s="160"/>
      <c r="G361" s="160"/>
      <c r="H361" s="34">
        <f t="shared" si="18"/>
        <v>0</v>
      </c>
      <c r="I361" s="32"/>
      <c r="L361" s="10">
        <f>IF($E$351="NO",1,IF(E361&lt;&gt;"",1,0))</f>
        <v>0</v>
      </c>
      <c r="M361" s="9">
        <f t="shared" si="16"/>
        <v>1</v>
      </c>
      <c r="N361" s="49" t="s">
        <v>248</v>
      </c>
    </row>
    <row r="362" spans="1:14" ht="13.5" x14ac:dyDescent="0.25">
      <c r="A362" s="30"/>
      <c r="B362" s="50"/>
      <c r="C362" s="30"/>
      <c r="D362" s="33"/>
      <c r="E362" s="47"/>
      <c r="F362" s="47"/>
      <c r="G362" s="47"/>
      <c r="H362" s="34"/>
      <c r="I362" s="32"/>
      <c r="N362" s="49"/>
    </row>
    <row r="363" spans="1:14" ht="13.5" x14ac:dyDescent="0.25">
      <c r="A363" s="30"/>
      <c r="B363" s="50" t="s">
        <v>249</v>
      </c>
      <c r="C363" s="30"/>
      <c r="D363" s="33"/>
      <c r="E363" s="160"/>
      <c r="F363" s="160"/>
      <c r="G363" s="160"/>
      <c r="H363" s="34">
        <f t="shared" si="18"/>
        <v>0</v>
      </c>
      <c r="I363" s="32"/>
      <c r="L363" s="10">
        <f>IF($E$351="NO",1,IF(E363&lt;&gt;"",1,0))</f>
        <v>0</v>
      </c>
      <c r="M363" s="9">
        <f t="shared" si="16"/>
        <v>1</v>
      </c>
      <c r="N363" s="49" t="s">
        <v>250</v>
      </c>
    </row>
    <row r="364" spans="1:14" ht="13.5" x14ac:dyDescent="0.25">
      <c r="A364" s="30"/>
      <c r="B364" s="50"/>
      <c r="C364" s="30"/>
      <c r="D364" s="33"/>
      <c r="E364" s="47"/>
      <c r="F364" s="47"/>
      <c r="G364" s="47"/>
      <c r="H364" s="34"/>
      <c r="I364" s="32"/>
      <c r="N364" s="49"/>
    </row>
    <row r="365" spans="1:14" ht="13.5" x14ac:dyDescent="0.25">
      <c r="A365" s="30"/>
      <c r="B365" s="50" t="s">
        <v>93</v>
      </c>
      <c r="C365" s="30"/>
      <c r="D365" s="33"/>
      <c r="E365" s="160"/>
      <c r="F365" s="160"/>
      <c r="G365" s="160"/>
      <c r="H365" s="34">
        <f t="shared" si="18"/>
        <v>0</v>
      </c>
      <c r="I365" s="32"/>
      <c r="L365" s="10">
        <f>IF($E$351="NO",1,IF(E365&lt;&gt;"",1,0))</f>
        <v>0</v>
      </c>
      <c r="M365" s="9">
        <f t="shared" si="16"/>
        <v>1</v>
      </c>
      <c r="N365" s="49" t="s">
        <v>93</v>
      </c>
    </row>
    <row r="366" spans="1:14" ht="13.5" x14ac:dyDescent="0.25">
      <c r="A366" s="30"/>
      <c r="B366" s="50"/>
      <c r="C366" s="30"/>
      <c r="D366" s="33"/>
      <c r="E366" s="47"/>
      <c r="F366" s="47"/>
      <c r="G366" s="47"/>
      <c r="H366" s="34"/>
      <c r="I366" s="32"/>
      <c r="N366" s="49"/>
    </row>
    <row r="367" spans="1:14" ht="13.5" x14ac:dyDescent="0.25">
      <c r="A367" s="30"/>
      <c r="B367" s="50" t="str">
        <f>IF(E365="NO","CONTINUA CON LA SIGUIENTE PREGUNTA",N367)</f>
        <v>RANGO</v>
      </c>
      <c r="C367" s="30"/>
      <c r="D367" s="33"/>
      <c r="E367" s="160"/>
      <c r="F367" s="160"/>
      <c r="G367" s="160"/>
      <c r="H367" s="34">
        <f t="shared" si="18"/>
        <v>0</v>
      </c>
      <c r="I367" s="32"/>
      <c r="L367" s="10">
        <f>IF(E365="NO",1,IF(E367&lt;&gt;"",1,0))</f>
        <v>0</v>
      </c>
      <c r="M367" s="9">
        <f t="shared" si="16"/>
        <v>1</v>
      </c>
      <c r="N367" s="49" t="s">
        <v>94</v>
      </c>
    </row>
    <row r="368" spans="1:14" ht="13.5" x14ac:dyDescent="0.25">
      <c r="A368" s="30"/>
      <c r="B368" s="50"/>
      <c r="C368" s="30"/>
      <c r="D368" s="33"/>
      <c r="E368" s="129"/>
      <c r="F368" s="129"/>
      <c r="G368" s="129"/>
      <c r="H368" s="34"/>
      <c r="I368" s="32"/>
      <c r="N368" s="49"/>
    </row>
    <row r="369" spans="1:14" ht="13.5" x14ac:dyDescent="0.25">
      <c r="A369" s="30"/>
      <c r="B369" s="50"/>
      <c r="C369" s="30"/>
      <c r="D369" s="33"/>
      <c r="E369" s="129"/>
      <c r="F369" s="129"/>
      <c r="G369" s="129"/>
      <c r="H369" s="34"/>
      <c r="I369" s="32"/>
      <c r="N369" s="49"/>
    </row>
    <row r="370" spans="1:14" ht="115.5" customHeight="1" x14ac:dyDescent="0.25">
      <c r="A370" s="30"/>
      <c r="B370" s="50" t="s">
        <v>251</v>
      </c>
      <c r="C370" s="30"/>
      <c r="D370" s="33"/>
      <c r="E370" s="160"/>
      <c r="F370" s="160"/>
      <c r="G370" s="160"/>
      <c r="H370" s="34"/>
      <c r="I370" s="32"/>
      <c r="N370" s="49"/>
    </row>
    <row r="371" spans="1:14" ht="18.75" customHeight="1" x14ac:dyDescent="0.25">
      <c r="A371" s="30"/>
      <c r="B371" s="50"/>
      <c r="C371" s="30"/>
      <c r="D371" s="33"/>
      <c r="E371" s="154"/>
      <c r="F371" s="154"/>
      <c r="G371" s="154"/>
      <c r="H371" s="34"/>
      <c r="I371" s="32"/>
      <c r="N371" s="49"/>
    </row>
    <row r="372" spans="1:14" ht="160.5" customHeight="1" x14ac:dyDescent="0.2">
      <c r="A372" s="162" t="s">
        <v>281</v>
      </c>
      <c r="B372" s="162"/>
      <c r="C372" s="162"/>
      <c r="D372" s="162"/>
      <c r="E372" s="162"/>
      <c r="F372" s="162"/>
      <c r="G372" s="162"/>
      <c r="H372" s="162"/>
      <c r="I372" s="162"/>
      <c r="L372" s="10">
        <f>SUM(L374:L378)</f>
        <v>0</v>
      </c>
      <c r="N372" s="49"/>
    </row>
    <row r="373" spans="1:14" ht="37.5" customHeight="1" x14ac:dyDescent="0.25">
      <c r="A373" s="46"/>
      <c r="B373" s="46"/>
      <c r="C373" s="46"/>
      <c r="D373" s="116"/>
      <c r="E373" s="116"/>
      <c r="F373" s="116"/>
      <c r="G373" s="121"/>
      <c r="H373" s="117"/>
      <c r="I373" s="118"/>
      <c r="N373" s="49"/>
    </row>
    <row r="374" spans="1:14" ht="27" customHeight="1" x14ac:dyDescent="0.25">
      <c r="A374" s="163" t="s">
        <v>42</v>
      </c>
      <c r="B374" s="163"/>
      <c r="C374" s="46"/>
      <c r="D374" s="116"/>
      <c r="E374" s="165"/>
      <c r="F374" s="165"/>
      <c r="G374" s="165"/>
      <c r="H374" s="119">
        <f t="shared" ref="H374" si="19">IF(L374=1,"",0)</f>
        <v>0</v>
      </c>
      <c r="I374" s="118"/>
      <c r="J374" s="120"/>
      <c r="L374" s="10">
        <f>IF(E374&lt;&gt;"",1,0)</f>
        <v>0</v>
      </c>
      <c r="N374" s="49"/>
    </row>
    <row r="375" spans="1:14" ht="20.25" customHeight="1" x14ac:dyDescent="0.25">
      <c r="A375" s="39"/>
      <c r="B375" s="39"/>
      <c r="C375" s="46"/>
      <c r="D375" s="116"/>
      <c r="E375" s="116"/>
      <c r="F375" s="116"/>
      <c r="G375" s="121"/>
      <c r="H375" s="117"/>
      <c r="I375" s="118"/>
      <c r="N375" s="49"/>
    </row>
    <row r="376" spans="1:14" ht="27" customHeight="1" x14ac:dyDescent="0.25">
      <c r="A376" s="164" t="s">
        <v>199</v>
      </c>
      <c r="B376" s="164"/>
      <c r="C376" s="46"/>
      <c r="D376" s="116"/>
      <c r="E376" s="165"/>
      <c r="F376" s="165"/>
      <c r="G376" s="165"/>
      <c r="H376" s="119">
        <f t="shared" ref="H376" si="20">IF(L376=1,"",0)</f>
        <v>0</v>
      </c>
      <c r="I376" s="118"/>
      <c r="L376" s="10">
        <f>IF(E376&lt;&gt;"",1,0)</f>
        <v>0</v>
      </c>
      <c r="N376" s="49"/>
    </row>
    <row r="377" spans="1:14" ht="20.25" customHeight="1" x14ac:dyDescent="0.25">
      <c r="A377" s="69"/>
      <c r="B377" s="69"/>
      <c r="C377" s="46"/>
      <c r="D377" s="116"/>
      <c r="E377" s="121"/>
      <c r="F377" s="121"/>
      <c r="G377" s="121"/>
      <c r="H377" s="117"/>
      <c r="I377" s="118"/>
      <c r="N377" s="49"/>
    </row>
    <row r="378" spans="1:14" ht="27" customHeight="1" x14ac:dyDescent="0.25">
      <c r="A378" s="164" t="s">
        <v>200</v>
      </c>
      <c r="B378" s="164"/>
      <c r="C378" s="46"/>
      <c r="D378" s="116"/>
      <c r="E378" s="165"/>
      <c r="F378" s="165"/>
      <c r="G378" s="165"/>
      <c r="H378" s="119">
        <f>IF(L378=1,"",0)</f>
        <v>0</v>
      </c>
      <c r="I378" s="118"/>
      <c r="L378" s="10">
        <f>IF(E378&lt;&gt;"",1,0)</f>
        <v>0</v>
      </c>
      <c r="N378" s="49"/>
    </row>
    <row r="379" spans="1:14" ht="31.5" customHeight="1" x14ac:dyDescent="0.25">
      <c r="A379" s="69"/>
      <c r="B379" s="69"/>
      <c r="C379" s="46"/>
      <c r="D379" s="116"/>
      <c r="E379" s="121"/>
      <c r="F379" s="121"/>
      <c r="G379" s="121"/>
      <c r="H379" s="117"/>
      <c r="I379" s="118"/>
      <c r="N379" s="49"/>
    </row>
    <row r="380" spans="1:14" ht="13.5" x14ac:dyDescent="0.25">
      <c r="A380" s="30"/>
      <c r="B380" s="50"/>
      <c r="C380" s="30"/>
      <c r="D380" s="122"/>
      <c r="E380" s="135"/>
      <c r="F380" s="135"/>
      <c r="G380" s="135"/>
      <c r="H380" s="117"/>
      <c r="I380" s="118"/>
    </row>
    <row r="381" spans="1:14" ht="18" customHeight="1" x14ac:dyDescent="0.2">
      <c r="A381" s="175" t="s">
        <v>252</v>
      </c>
      <c r="B381" s="175"/>
      <c r="C381" s="175"/>
      <c r="D381" s="175"/>
      <c r="E381" s="175"/>
      <c r="F381" s="175"/>
      <c r="G381" s="175"/>
      <c r="H381" s="175"/>
      <c r="I381" s="175"/>
    </row>
    <row r="382" spans="1:14" ht="15" customHeight="1" x14ac:dyDescent="0.2">
      <c r="A382" s="175"/>
      <c r="B382" s="175"/>
      <c r="C382" s="175"/>
      <c r="D382" s="175"/>
      <c r="E382" s="175"/>
      <c r="F382" s="175"/>
      <c r="G382" s="175"/>
      <c r="H382" s="175"/>
      <c r="I382" s="175"/>
    </row>
    <row r="383" spans="1:14" ht="15" customHeight="1" x14ac:dyDescent="0.2">
      <c r="A383" s="175"/>
      <c r="B383" s="175"/>
      <c r="C383" s="175"/>
      <c r="D383" s="175"/>
      <c r="E383" s="175"/>
      <c r="F383" s="175"/>
      <c r="G383" s="175"/>
      <c r="H383" s="175"/>
      <c r="I383" s="175"/>
    </row>
    <row r="384" spans="1:14" ht="15" customHeight="1" x14ac:dyDescent="0.2">
      <c r="A384" s="175"/>
      <c r="B384" s="175"/>
      <c r="C384" s="175"/>
      <c r="D384" s="175"/>
      <c r="E384" s="175"/>
      <c r="F384" s="175"/>
      <c r="G384" s="175"/>
      <c r="H384" s="175"/>
      <c r="I384" s="175"/>
    </row>
    <row r="385" spans="1:9" ht="15" customHeight="1" x14ac:dyDescent="0.2">
      <c r="A385" s="175"/>
      <c r="B385" s="175"/>
      <c r="C385" s="175"/>
      <c r="D385" s="175"/>
      <c r="E385" s="175"/>
      <c r="F385" s="175"/>
      <c r="G385" s="175"/>
      <c r="H385" s="175"/>
      <c r="I385" s="175"/>
    </row>
    <row r="386" spans="1:9" ht="15" customHeight="1" x14ac:dyDescent="0.2">
      <c r="A386" s="175"/>
      <c r="B386" s="175"/>
      <c r="C386" s="175"/>
      <c r="D386" s="175"/>
      <c r="E386" s="175"/>
      <c r="F386" s="175"/>
      <c r="G386" s="175"/>
      <c r="H386" s="175"/>
      <c r="I386" s="175"/>
    </row>
  </sheetData>
  <sheetProtection algorithmName="SHA-512" hashValue="CyziHR0M8rdHOcsQQ594xkFa0xm9ZunPVYT5uqLcJZ1SVCQ/UgMW//oOUWxHl3qw2/j3jaigQa1Bg/G17zvuUw==" saltValue="wl3stoWxWMZlLHgMixi4KQ==" spinCount="100000" sheet="1" objects="1" scenarios="1" selectLockedCells="1"/>
  <dataConsolidate/>
  <mergeCells count="204">
    <mergeCell ref="E343:G343"/>
    <mergeCell ref="E370:G370"/>
    <mergeCell ref="E192:G192"/>
    <mergeCell ref="E196:G196"/>
    <mergeCell ref="E198:G198"/>
    <mergeCell ref="E202:G202"/>
    <mergeCell ref="E200:G200"/>
    <mergeCell ref="E184:G184"/>
    <mergeCell ref="E188:G188"/>
    <mergeCell ref="E190:G190"/>
    <mergeCell ref="E186:G186"/>
    <mergeCell ref="E215:G215"/>
    <mergeCell ref="E217:G217"/>
    <mergeCell ref="E219:G219"/>
    <mergeCell ref="E221:G221"/>
    <mergeCell ref="E206:G206"/>
    <mergeCell ref="E209:G209"/>
    <mergeCell ref="E211:G211"/>
    <mergeCell ref="E213:G213"/>
    <mergeCell ref="E204:G204"/>
    <mergeCell ref="E194:G194"/>
    <mergeCell ref="E258:G258"/>
    <mergeCell ref="E262:G262"/>
    <mergeCell ref="E264:G264"/>
    <mergeCell ref="A329:I329"/>
    <mergeCell ref="E266:G266"/>
    <mergeCell ref="N149:R149"/>
    <mergeCell ref="E163:G163"/>
    <mergeCell ref="E61:G61"/>
    <mergeCell ref="E65:G65"/>
    <mergeCell ref="E125:G125"/>
    <mergeCell ref="E127:G127"/>
    <mergeCell ref="E43:G43"/>
    <mergeCell ref="E157:G157"/>
    <mergeCell ref="E151:G151"/>
    <mergeCell ref="E153:G153"/>
    <mergeCell ref="E233:G233"/>
    <mergeCell ref="E174:G174"/>
    <mergeCell ref="E168:G168"/>
    <mergeCell ref="E176:G176"/>
    <mergeCell ref="E178:G178"/>
    <mergeCell ref="E182:G182"/>
    <mergeCell ref="E180:G180"/>
    <mergeCell ref="E170:G170"/>
    <mergeCell ref="E172:G172"/>
    <mergeCell ref="E155:G155"/>
    <mergeCell ref="E159:G159"/>
    <mergeCell ref="A282:B282"/>
    <mergeCell ref="E33:G33"/>
    <mergeCell ref="E35:G35"/>
    <mergeCell ref="E37:G37"/>
    <mergeCell ref="E39:G39"/>
    <mergeCell ref="E41:G41"/>
    <mergeCell ref="N131:O131"/>
    <mergeCell ref="E79:G79"/>
    <mergeCell ref="E81:G81"/>
    <mergeCell ref="A149:I149"/>
    <mergeCell ref="E47:G47"/>
    <mergeCell ref="E133:G133"/>
    <mergeCell ref="E107:G107"/>
    <mergeCell ref="E145:G145"/>
    <mergeCell ref="E115:G115"/>
    <mergeCell ref="E67:G67"/>
    <mergeCell ref="E69:G69"/>
    <mergeCell ref="E71:G71"/>
    <mergeCell ref="E73:G73"/>
    <mergeCell ref="B4:E5"/>
    <mergeCell ref="B6:E7"/>
    <mergeCell ref="E121:G121"/>
    <mergeCell ref="E123:G123"/>
    <mergeCell ref="E129:G129"/>
    <mergeCell ref="E93:G93"/>
    <mergeCell ref="E95:G95"/>
    <mergeCell ref="E97:G97"/>
    <mergeCell ref="E103:G103"/>
    <mergeCell ref="E105:G105"/>
    <mergeCell ref="E85:G85"/>
    <mergeCell ref="E87:G87"/>
    <mergeCell ref="E89:G89"/>
    <mergeCell ref="E91:G91"/>
    <mergeCell ref="E57:G57"/>
    <mergeCell ref="E59:G59"/>
    <mergeCell ref="E49:G49"/>
    <mergeCell ref="E51:G51"/>
    <mergeCell ref="E53:G53"/>
    <mergeCell ref="E55:G55"/>
    <mergeCell ref="E27:G27"/>
    <mergeCell ref="B45:B46"/>
    <mergeCell ref="E45:G45"/>
    <mergeCell ref="E119:G119"/>
    <mergeCell ref="E31:G31"/>
    <mergeCell ref="E166:G166"/>
    <mergeCell ref="B11:H11"/>
    <mergeCell ref="B12:H12"/>
    <mergeCell ref="B14:H14"/>
    <mergeCell ref="B15:H15"/>
    <mergeCell ref="B16:H16"/>
    <mergeCell ref="E19:G19"/>
    <mergeCell ref="E21:G21"/>
    <mergeCell ref="E23:G23"/>
    <mergeCell ref="E25:G25"/>
    <mergeCell ref="E63:G63"/>
    <mergeCell ref="E83:G83"/>
    <mergeCell ref="E147:G147"/>
    <mergeCell ref="E29:G29"/>
    <mergeCell ref="E111:G111"/>
    <mergeCell ref="E113:G113"/>
    <mergeCell ref="E135:G135"/>
    <mergeCell ref="E137:G137"/>
    <mergeCell ref="E139:G139"/>
    <mergeCell ref="E141:G141"/>
    <mergeCell ref="E143:G143"/>
    <mergeCell ref="E109:G109"/>
    <mergeCell ref="E117:G117"/>
    <mergeCell ref="A381:I386"/>
    <mergeCell ref="E99:G99"/>
    <mergeCell ref="A27:B27"/>
    <mergeCell ref="A131:B131"/>
    <mergeCell ref="E131:G131"/>
    <mergeCell ref="G2:H2"/>
    <mergeCell ref="E365:G365"/>
    <mergeCell ref="E367:G367"/>
    <mergeCell ref="E361:G361"/>
    <mergeCell ref="E363:G363"/>
    <mergeCell ref="E260:G260"/>
    <mergeCell ref="E268:G268"/>
    <mergeCell ref="E327:G327"/>
    <mergeCell ref="E353:G353"/>
    <mergeCell ref="E359:G359"/>
    <mergeCell ref="E347:G347"/>
    <mergeCell ref="E349:G349"/>
    <mergeCell ref="E351:G351"/>
    <mergeCell ref="E355:G355"/>
    <mergeCell ref="E357:G357"/>
    <mergeCell ref="E335:G335"/>
    <mergeCell ref="E337:G337"/>
    <mergeCell ref="E339:G339"/>
    <mergeCell ref="B13:G13"/>
    <mergeCell ref="A378:B378"/>
    <mergeCell ref="E378:G378"/>
    <mergeCell ref="A293:B293"/>
    <mergeCell ref="A18:I18"/>
    <mergeCell ref="A129:B129"/>
    <mergeCell ref="A353:B353"/>
    <mergeCell ref="A307:B307"/>
    <mergeCell ref="A223:I223"/>
    <mergeCell ref="A207:I207"/>
    <mergeCell ref="A239:I239"/>
    <mergeCell ref="E341:G341"/>
    <mergeCell ref="E345:G345"/>
    <mergeCell ref="E323:G323"/>
    <mergeCell ref="E325:G325"/>
    <mergeCell ref="E331:G331"/>
    <mergeCell ref="E333:G333"/>
    <mergeCell ref="E309:G309"/>
    <mergeCell ref="E313:G313"/>
    <mergeCell ref="E315:G315"/>
    <mergeCell ref="E319:G319"/>
    <mergeCell ref="E321:G321"/>
    <mergeCell ref="E299:G299"/>
    <mergeCell ref="E301:G301"/>
    <mergeCell ref="E303:G303"/>
    <mergeCell ref="A372:I372"/>
    <mergeCell ref="A374:B374"/>
    <mergeCell ref="A376:B376"/>
    <mergeCell ref="E374:G374"/>
    <mergeCell ref="E376:G376"/>
    <mergeCell ref="A75:I75"/>
    <mergeCell ref="E77:G77"/>
    <mergeCell ref="E270:G270"/>
    <mergeCell ref="E245:G245"/>
    <mergeCell ref="E247:G247"/>
    <mergeCell ref="E249:G249"/>
    <mergeCell ref="E251:G251"/>
    <mergeCell ref="E256:G256"/>
    <mergeCell ref="E253:G253"/>
    <mergeCell ref="E305:G305"/>
    <mergeCell ref="E307:G307"/>
    <mergeCell ref="E280:G280"/>
    <mergeCell ref="E289:G289"/>
    <mergeCell ref="E293:G293"/>
    <mergeCell ref="E311:G311"/>
    <mergeCell ref="A101:I101"/>
    <mergeCell ref="A254:I254"/>
    <mergeCell ref="A291:I291"/>
    <mergeCell ref="A317:I317"/>
    <mergeCell ref="E282:G282"/>
    <mergeCell ref="E284:G284"/>
    <mergeCell ref="E286:G286"/>
    <mergeCell ref="E295:G295"/>
    <mergeCell ref="E297:G297"/>
    <mergeCell ref="E272:G272"/>
    <mergeCell ref="E274:G274"/>
    <mergeCell ref="E276:G276"/>
    <mergeCell ref="E278:G278"/>
    <mergeCell ref="E161:G161"/>
    <mergeCell ref="E235:G235"/>
    <mergeCell ref="E237:G237"/>
    <mergeCell ref="E241:G241"/>
    <mergeCell ref="E243:G243"/>
    <mergeCell ref="E225:G225"/>
    <mergeCell ref="E227:G227"/>
    <mergeCell ref="E229:G229"/>
    <mergeCell ref="E231:G231"/>
  </mergeCells>
  <conditionalFormatting sqref="F3:H3">
    <cfRule type="expression" dxfId="103" priority="162">
      <formula>$H$3=100%</formula>
    </cfRule>
  </conditionalFormatting>
  <conditionalFormatting sqref="E105:G105">
    <cfRule type="expression" dxfId="102" priority="155">
      <formula>$E$103="NO"</formula>
    </cfRule>
  </conditionalFormatting>
  <conditionalFormatting sqref="E107:G107">
    <cfRule type="expression" dxfId="101" priority="154">
      <formula>$E$103="NO"</formula>
    </cfRule>
  </conditionalFormatting>
  <conditionalFormatting sqref="F5:H5">
    <cfRule type="expression" dxfId="100" priority="147">
      <formula>$H$5=100%</formula>
    </cfRule>
  </conditionalFormatting>
  <conditionalFormatting sqref="F4:H4">
    <cfRule type="expression" dxfId="99" priority="146">
      <formula>$H$4=100%</formula>
    </cfRule>
  </conditionalFormatting>
  <conditionalFormatting sqref="E19:I19">
    <cfRule type="expression" dxfId="98" priority="145">
      <formula>$H$3=100%</formula>
    </cfRule>
  </conditionalFormatting>
  <conditionalFormatting sqref="E83:I83">
    <cfRule type="expression" dxfId="97" priority="144">
      <formula>$H$4=100%</formula>
    </cfRule>
  </conditionalFormatting>
  <conditionalFormatting sqref="E166:I166">
    <cfRule type="expression" dxfId="96" priority="143">
      <formula>$H$5=100%</formula>
    </cfRule>
  </conditionalFormatting>
  <conditionalFormatting sqref="F6:H6">
    <cfRule type="expression" dxfId="95" priority="122">
      <formula>$H$6=100%</formula>
    </cfRule>
  </conditionalFormatting>
  <conditionalFormatting sqref="E206:I206">
    <cfRule type="expression" dxfId="94" priority="119">
      <formula>$H$6=100%</formula>
    </cfRule>
  </conditionalFormatting>
  <conditionalFormatting sqref="I1:I9 A9:H9 A1:E8 F1:H1 F2:G2">
    <cfRule type="expression" dxfId="93" priority="118">
      <formula>$E$3=100%</formula>
    </cfRule>
  </conditionalFormatting>
  <conditionalFormatting sqref="F7:H7">
    <cfRule type="expression" dxfId="92" priority="116">
      <formula>$H$7=100%</formula>
    </cfRule>
  </conditionalFormatting>
  <conditionalFormatting sqref="E253:I253">
    <cfRule type="expression" dxfId="91" priority="115">
      <formula>$H$7=100%</formula>
    </cfRule>
  </conditionalFormatting>
  <conditionalFormatting sqref="E123:G123">
    <cfRule type="expression" dxfId="90" priority="109">
      <formula>$E$115="NO"</formula>
    </cfRule>
  </conditionalFormatting>
  <conditionalFormatting sqref="E135:G135">
    <cfRule type="expression" dxfId="89" priority="108">
      <formula>$E$133="NO"</formula>
    </cfRule>
  </conditionalFormatting>
  <conditionalFormatting sqref="E137:G137">
    <cfRule type="expression" dxfId="88" priority="107">
      <formula>$E$133="NO"</formula>
    </cfRule>
  </conditionalFormatting>
  <conditionalFormatting sqref="E139:G139">
    <cfRule type="expression" dxfId="87" priority="106">
      <formula>$E$133="NO"</formula>
    </cfRule>
  </conditionalFormatting>
  <conditionalFormatting sqref="E141:G141">
    <cfRule type="expression" dxfId="86" priority="105">
      <formula>$E$133="NO"</formula>
    </cfRule>
  </conditionalFormatting>
  <conditionalFormatting sqref="E143:G143">
    <cfRule type="expression" dxfId="85" priority="104">
      <formula>$E$133="NO"</formula>
    </cfRule>
  </conditionalFormatting>
  <conditionalFormatting sqref="E151:G151">
    <cfRule type="expression" dxfId="84" priority="102">
      <formula>$E$133="NO"</formula>
    </cfRule>
  </conditionalFormatting>
  <conditionalFormatting sqref="E153:G153">
    <cfRule type="expression" dxfId="83" priority="101">
      <formula>$E$133="NO"</formula>
    </cfRule>
  </conditionalFormatting>
  <conditionalFormatting sqref="E155:G155">
    <cfRule type="expression" dxfId="82" priority="100">
      <formula>$E$133="NO"</formula>
    </cfRule>
  </conditionalFormatting>
  <conditionalFormatting sqref="E157:G157">
    <cfRule type="expression" dxfId="81" priority="99">
      <formula>$E$133="NO"</formula>
    </cfRule>
  </conditionalFormatting>
  <conditionalFormatting sqref="E163:G163">
    <cfRule type="expression" dxfId="80" priority="98">
      <formula>$E$133="NO"</formula>
    </cfRule>
  </conditionalFormatting>
  <conditionalFormatting sqref="E161:G161">
    <cfRule type="expression" dxfId="79" priority="97">
      <formula>$E$133="NO"</formula>
    </cfRule>
  </conditionalFormatting>
  <conditionalFormatting sqref="E178:G178">
    <cfRule type="expression" dxfId="78" priority="95">
      <formula>$E$176="YO MISMO(A)"</formula>
    </cfRule>
  </conditionalFormatting>
  <conditionalFormatting sqref="E180:G180">
    <cfRule type="expression" dxfId="77" priority="94">
      <formula>$E$176="YO MISMO(A)"</formula>
    </cfRule>
  </conditionalFormatting>
  <conditionalFormatting sqref="E182:G182">
    <cfRule type="expression" dxfId="76" priority="93">
      <formula>$E$176="YO MISMO(A)"</formula>
    </cfRule>
  </conditionalFormatting>
  <conditionalFormatting sqref="E184:G184">
    <cfRule type="expression" dxfId="75" priority="92">
      <formula>$E$176="YO MISMO(A)"</formula>
    </cfRule>
  </conditionalFormatting>
  <conditionalFormatting sqref="E186:G186">
    <cfRule type="expression" dxfId="74" priority="91">
      <formula>$E$176="YO MISMO(A)"</formula>
    </cfRule>
  </conditionalFormatting>
  <conditionalFormatting sqref="E188:G188">
    <cfRule type="expression" dxfId="73" priority="90">
      <formula>$E$176="YO MISMO(A)"</formula>
    </cfRule>
  </conditionalFormatting>
  <conditionalFormatting sqref="E190:G190">
    <cfRule type="expression" dxfId="72" priority="89">
      <formula>$E$176="YO MISMO(A)"</formula>
    </cfRule>
  </conditionalFormatting>
  <conditionalFormatting sqref="E194:G194">
    <cfRule type="expression" dxfId="71" priority="88">
      <formula>$E$192="NO, VIAJO SOLO"</formula>
    </cfRule>
  </conditionalFormatting>
  <conditionalFormatting sqref="E200:G200">
    <cfRule type="expression" dxfId="70" priority="87">
      <formula>$E$198="NO"</formula>
    </cfRule>
  </conditionalFormatting>
  <conditionalFormatting sqref="E204:G204">
    <cfRule type="expression" dxfId="69" priority="86">
      <formula>$E$202="NO"</formula>
    </cfRule>
  </conditionalFormatting>
  <conditionalFormatting sqref="E243:G243">
    <cfRule type="expression" dxfId="68" priority="84">
      <formula>$E$241="NO"</formula>
    </cfRule>
  </conditionalFormatting>
  <conditionalFormatting sqref="E247:G247">
    <cfRule type="expression" dxfId="67" priority="83">
      <formula>$E$245="NO"</formula>
    </cfRule>
  </conditionalFormatting>
  <conditionalFormatting sqref="E249:G249">
    <cfRule type="expression" dxfId="66" priority="82">
      <formula>$B$249="CONTINUA CON LA SIGUIENTE PREGUNTA"</formula>
    </cfRule>
  </conditionalFormatting>
  <conditionalFormatting sqref="E251:G251">
    <cfRule type="expression" dxfId="65" priority="81">
      <formula>$B$249="CONTINUA CON LA SIGUIENTE PREGUNTA"</formula>
    </cfRule>
  </conditionalFormatting>
  <conditionalFormatting sqref="E258:G258">
    <cfRule type="expression" dxfId="64" priority="80">
      <formula>$E$256="NO"</formula>
    </cfRule>
  </conditionalFormatting>
  <conditionalFormatting sqref="E260:G260">
    <cfRule type="expression" dxfId="63" priority="79">
      <formula>$B$260="CONTINUA CON LA SIGUIENTE PREGUNTA"</formula>
    </cfRule>
  </conditionalFormatting>
  <conditionalFormatting sqref="E262:G262">
    <cfRule type="expression" dxfId="62" priority="78">
      <formula>$E$256="NO"</formula>
    </cfRule>
  </conditionalFormatting>
  <conditionalFormatting sqref="E264:G264">
    <cfRule type="expression" dxfId="61" priority="77">
      <formula>$E$256="NO"</formula>
    </cfRule>
  </conditionalFormatting>
  <conditionalFormatting sqref="E266:G266">
    <cfRule type="expression" dxfId="60" priority="76">
      <formula>$E$256="NO"</formula>
    </cfRule>
  </conditionalFormatting>
  <conditionalFormatting sqref="E268:G268">
    <cfRule type="expression" dxfId="59" priority="75">
      <formula>$E$256="NO"</formula>
    </cfRule>
  </conditionalFormatting>
  <conditionalFormatting sqref="E270:G270">
    <cfRule type="expression" dxfId="58" priority="74">
      <formula>$E$256="NO"</formula>
    </cfRule>
  </conditionalFormatting>
  <conditionalFormatting sqref="E272:G272">
    <cfRule type="expression" dxfId="57" priority="73">
      <formula>$E$256="NO"</formula>
    </cfRule>
  </conditionalFormatting>
  <conditionalFormatting sqref="E274:G274">
    <cfRule type="expression" dxfId="56" priority="72">
      <formula>$E$256="NO"</formula>
    </cfRule>
  </conditionalFormatting>
  <conditionalFormatting sqref="E276:G276">
    <cfRule type="expression" dxfId="55" priority="71">
      <formula>$E$256="NO"</formula>
    </cfRule>
  </conditionalFormatting>
  <conditionalFormatting sqref="E278:G278">
    <cfRule type="expression" dxfId="54" priority="70">
      <formula>$B$278="CONTINUA CON LA SIGUIENTE PREGUNTA"</formula>
    </cfRule>
  </conditionalFormatting>
  <conditionalFormatting sqref="E280:G280">
    <cfRule type="expression" dxfId="53" priority="69">
      <formula>$E$256="NO"</formula>
    </cfRule>
  </conditionalFormatting>
  <conditionalFormatting sqref="E295:G295">
    <cfRule type="expression" dxfId="52" priority="68">
      <formula>$E$293="NO"</formula>
    </cfRule>
  </conditionalFormatting>
  <conditionalFormatting sqref="E297:G297">
    <cfRule type="expression" dxfId="51" priority="67">
      <formula>$E$293="NO"</formula>
    </cfRule>
  </conditionalFormatting>
  <conditionalFormatting sqref="E299:G299">
    <cfRule type="expression" dxfId="50" priority="66">
      <formula>$E$293="NO"</formula>
    </cfRule>
  </conditionalFormatting>
  <conditionalFormatting sqref="E301:G301">
    <cfRule type="expression" dxfId="49" priority="65">
      <formula>$E$293="NO"</formula>
    </cfRule>
  </conditionalFormatting>
  <conditionalFormatting sqref="E303:G303">
    <cfRule type="expression" dxfId="48" priority="64">
      <formula>$E$293="NO"</formula>
    </cfRule>
  </conditionalFormatting>
  <conditionalFormatting sqref="E305:G305">
    <cfRule type="expression" dxfId="47" priority="63">
      <formula>$E$293="NO"</formula>
    </cfRule>
  </conditionalFormatting>
  <conditionalFormatting sqref="E307:G307">
    <cfRule type="expression" dxfId="46" priority="62">
      <formula>$E$293="NO"</formula>
    </cfRule>
  </conditionalFormatting>
  <conditionalFormatting sqref="E309:G309">
    <cfRule type="expression" dxfId="45" priority="61">
      <formula>$E$293="NO"</formula>
    </cfRule>
  </conditionalFormatting>
  <conditionalFormatting sqref="E313:G313">
    <cfRule type="expression" dxfId="44" priority="60">
      <formula>$E$293="NO"</formula>
    </cfRule>
  </conditionalFormatting>
  <conditionalFormatting sqref="E315:G315">
    <cfRule type="expression" dxfId="43" priority="59">
      <formula>$E$293="NO"</formula>
    </cfRule>
  </conditionalFormatting>
  <conditionalFormatting sqref="E321:G321">
    <cfRule type="expression" dxfId="42" priority="58">
      <formula>$E$319="NO"</formula>
    </cfRule>
  </conditionalFormatting>
  <conditionalFormatting sqref="E323:G323">
    <cfRule type="expression" dxfId="41" priority="57">
      <formula>$E$319="NO"</formula>
    </cfRule>
  </conditionalFormatting>
  <conditionalFormatting sqref="E327:G327">
    <cfRule type="expression" dxfId="40" priority="56">
      <formula>$E$325="NO"</formula>
    </cfRule>
  </conditionalFormatting>
  <conditionalFormatting sqref="E333:G333">
    <cfRule type="expression" dxfId="39" priority="55">
      <formula>$E$331="NO"</formula>
    </cfRule>
  </conditionalFormatting>
  <conditionalFormatting sqref="E335:G335">
    <cfRule type="expression" dxfId="38" priority="54">
      <formula>$E$331="NO"</formula>
    </cfRule>
  </conditionalFormatting>
  <conditionalFormatting sqref="E337:G337">
    <cfRule type="expression" dxfId="37" priority="53">
      <formula>$E$331="NO"</formula>
    </cfRule>
  </conditionalFormatting>
  <conditionalFormatting sqref="E339:G339">
    <cfRule type="expression" dxfId="36" priority="52">
      <formula>$E$331="NO"</formula>
    </cfRule>
  </conditionalFormatting>
  <conditionalFormatting sqref="E341:G341">
    <cfRule type="expression" dxfId="35" priority="51">
      <formula>$E$331="NO"</formula>
    </cfRule>
  </conditionalFormatting>
  <conditionalFormatting sqref="E345:G345">
    <cfRule type="expression" dxfId="34" priority="50">
      <formula>$E$331="NO"</formula>
    </cfRule>
  </conditionalFormatting>
  <conditionalFormatting sqref="E347:G347">
    <cfRule type="expression" dxfId="33" priority="49">
      <formula>$E$331="NO"</formula>
    </cfRule>
  </conditionalFormatting>
  <conditionalFormatting sqref="E349:G349">
    <cfRule type="expression" dxfId="32" priority="48">
      <formula>$E$331="NO"</formula>
    </cfRule>
  </conditionalFormatting>
  <conditionalFormatting sqref="E353:G353">
    <cfRule type="expression" dxfId="31" priority="47">
      <formula>$E$351="NO"</formula>
    </cfRule>
  </conditionalFormatting>
  <conditionalFormatting sqref="E355:G355">
    <cfRule type="expression" dxfId="30" priority="46">
      <formula>$E$351="NO"</formula>
    </cfRule>
  </conditionalFormatting>
  <conditionalFormatting sqref="E357:G357">
    <cfRule type="expression" dxfId="29" priority="45">
      <formula>$E$351="NO"</formula>
    </cfRule>
  </conditionalFormatting>
  <conditionalFormatting sqref="E359:G359">
    <cfRule type="expression" dxfId="28" priority="44">
      <formula>$E$351="NO"</formula>
    </cfRule>
  </conditionalFormatting>
  <conditionalFormatting sqref="E361:G361">
    <cfRule type="expression" dxfId="27" priority="43">
      <formula>$E$351="NO"</formula>
    </cfRule>
  </conditionalFormatting>
  <conditionalFormatting sqref="E367:G367">
    <cfRule type="expression" dxfId="26" priority="41">
      <formula>$E$365="NO"</formula>
    </cfRule>
  </conditionalFormatting>
  <conditionalFormatting sqref="E111:G111">
    <cfRule type="expression" dxfId="25" priority="38">
      <formula>$E$103="NO"</formula>
    </cfRule>
  </conditionalFormatting>
  <conditionalFormatting sqref="E109:G109">
    <cfRule type="expression" dxfId="24" priority="37">
      <formula>$E$103="NO"</formula>
    </cfRule>
  </conditionalFormatting>
  <conditionalFormatting sqref="E99:G99">
    <cfRule type="expression" dxfId="23" priority="36">
      <formula>$E$97="NO"</formula>
    </cfRule>
  </conditionalFormatting>
  <conditionalFormatting sqref="E63:G63">
    <cfRule type="expression" dxfId="22" priority="35">
      <formula>$E$61="NO"</formula>
    </cfRule>
  </conditionalFormatting>
  <conditionalFormatting sqref="E65:G65">
    <cfRule type="expression" dxfId="21" priority="34">
      <formula>$E$61="NO"</formula>
    </cfRule>
  </conditionalFormatting>
  <conditionalFormatting sqref="E131:G131">
    <cfRule type="expression" dxfId="20" priority="33">
      <formula>$E$129="NO"</formula>
    </cfRule>
  </conditionalFormatting>
  <conditionalFormatting sqref="E27:G27">
    <cfRule type="expression" dxfId="19" priority="32">
      <formula>$E$25="NO"</formula>
    </cfRule>
  </conditionalFormatting>
  <conditionalFormatting sqref="E47:G47">
    <cfRule type="expression" dxfId="18" priority="31">
      <formula>$E$45="NO"</formula>
    </cfRule>
  </conditionalFormatting>
  <conditionalFormatting sqref="E113:G113">
    <cfRule type="expression" dxfId="17" priority="30">
      <formula>$B$113="CONTINUA CON LA SIGUIENTE PREGUNTA"</formula>
    </cfRule>
  </conditionalFormatting>
  <conditionalFormatting sqref="E121:G121">
    <cfRule type="expression" dxfId="16" priority="25">
      <formula>$E$115="NO"</formula>
    </cfRule>
  </conditionalFormatting>
  <conditionalFormatting sqref="E119:G119">
    <cfRule type="expression" dxfId="15" priority="24">
      <formula>$E$115="NO"</formula>
    </cfRule>
  </conditionalFormatting>
  <conditionalFormatting sqref="E117:G117">
    <cfRule type="expression" dxfId="14" priority="23">
      <formula>$E$115="NO"</formula>
    </cfRule>
  </conditionalFormatting>
  <conditionalFormatting sqref="E125:G125">
    <cfRule type="expression" dxfId="13" priority="22">
      <formula>$E$115="NO"</formula>
    </cfRule>
  </conditionalFormatting>
  <conditionalFormatting sqref="E127:G127">
    <cfRule type="expression" dxfId="12" priority="21">
      <formula>$E$115="NO"</formula>
    </cfRule>
  </conditionalFormatting>
  <conditionalFormatting sqref="E145:G145">
    <cfRule type="expression" dxfId="11" priority="20">
      <formula>$E$115="NO"</formula>
    </cfRule>
  </conditionalFormatting>
  <conditionalFormatting sqref="E147:G147">
    <cfRule type="expression" dxfId="10" priority="19">
      <formula>$B$147="CONTINUA CON LA SIGUIENTE PREGUNTA"</formula>
    </cfRule>
  </conditionalFormatting>
  <conditionalFormatting sqref="E69:G69">
    <cfRule type="expression" dxfId="9" priority="13">
      <formula>$E$67="NO"</formula>
    </cfRule>
  </conditionalFormatting>
  <conditionalFormatting sqref="E73:G73">
    <cfRule type="expression" dxfId="8" priority="12">
      <formula>$E$71="NO"</formula>
    </cfRule>
  </conditionalFormatting>
  <conditionalFormatting sqref="E159:G159">
    <cfRule type="expression" dxfId="7" priority="11">
      <formula>$E$133="NO"</formula>
    </cfRule>
  </conditionalFormatting>
  <conditionalFormatting sqref="E311:G311">
    <cfRule type="expression" dxfId="6" priority="10">
      <formula>$E$293="NO"</formula>
    </cfRule>
  </conditionalFormatting>
  <conditionalFormatting sqref="F8:H8">
    <cfRule type="expression" dxfId="5" priority="8">
      <formula>$H$8=100%</formula>
    </cfRule>
  </conditionalFormatting>
  <conditionalFormatting sqref="E284:G284">
    <cfRule type="expression" dxfId="4" priority="7">
      <formula>$E$282="NO"</formula>
    </cfRule>
  </conditionalFormatting>
  <conditionalFormatting sqref="E77:G77">
    <cfRule type="expression" dxfId="3" priority="5">
      <formula>$E$31="SOLTERO"</formula>
    </cfRule>
  </conditionalFormatting>
  <conditionalFormatting sqref="E79:G79">
    <cfRule type="expression" dxfId="2" priority="4">
      <formula>$E$31="SOLTERO"</formula>
    </cfRule>
  </conditionalFormatting>
  <conditionalFormatting sqref="E81:G81">
    <cfRule type="expression" dxfId="1" priority="3">
      <formula>$E$31="SOLTERO"</formula>
    </cfRule>
  </conditionalFormatting>
  <conditionalFormatting sqref="E196:G196">
    <cfRule type="expression" priority="2">
      <formula>$E$192="NO, VIAJO SOLO"</formula>
    </cfRule>
  </conditionalFormatting>
  <conditionalFormatting sqref="E343:G343">
    <cfRule type="expression" dxfId="0" priority="1">
      <formula>$E$331="NO"</formula>
    </cfRule>
  </conditionalFormatting>
  <dataValidations xWindow="905" yWindow="593" count="176">
    <dataValidation type="list" allowBlank="1" showInputMessage="1" showErrorMessage="1" promptTitle="TIENES ALGUNA OTRA NACIONALIDAD?" prompt="_x000a_¿Cuentas con alguna otra nacionalidad ademas de la que ya mencionaste?_x000a__x000a_Ejemplo: SI_x000a__x000a_" sqref="E45:G45" xr:uid="{00000000-0002-0000-0100-000000000000}">
      <formula1>"SI,NO"</formula1>
    </dataValidation>
    <dataValidation type="list" allowBlank="1" showInputMessage="1" showErrorMessage="1" promptTitle="¿CUAL ES TU ESTADO CIVIL ACTUAL?" prompt="_x000a_Ejemplo : soltero" sqref="E31:G31" xr:uid="{00000000-0002-0000-0100-000001000000}">
      <formula1>"UNION CIVIL,UNION DE HECHO,CASADO,SOLTERO,SEPARADO,VIUDO"</formula1>
    </dataValidation>
    <dataValidation allowBlank="1" showInputMessage="1" showErrorMessage="1" promptTitle="INGRESA TU FECHA DE NACIMIENTO" prompt="_x000a_Ejemplo : 15/01/1955" sqref="E33:G33" xr:uid="{00000000-0002-0000-0100-000002000000}"/>
    <dataValidation allowBlank="1" showErrorMessage="1" promptTitle="Cual es tu estado civil actual" prompt="Ejemplo : soltero" sqref="E32:G32" xr:uid="{00000000-0002-0000-0100-000003000000}"/>
    <dataValidation allowBlank="1" showInputMessage="1" showErrorMessage="1" promptTitle="¿CUAL FUE TU NOMBRE ANTERIOR?" prompt="_x000a_Si has usado un NOMBRE DIFERENTE especifica cual fue, escribe tu nombre y/o apellidos anteriores completos._x000a__x000a_Ejemplo: Diana paola morea de cuestas" sqref="E27:G27" xr:uid="{00000000-0002-0000-0100-000004000000}"/>
    <dataValidation type="list" allowBlank="1" showInputMessage="1" showErrorMessage="1" promptTitle="¿HAZ USADO UN NOMBRE DIFERENTE?" prompt="_x000a_Marca SI, si has usado algun otro nombre, cambiado de nombre o usado nombre de casado._x000a_Marca NO, si siempre haz usado un mismo nombre" sqref="E25:G25" xr:uid="{00000000-0002-0000-0100-000005000000}">
      <formula1>"SI,NO"</formula1>
    </dataValidation>
    <dataValidation allowBlank="1" showInputMessage="1" showErrorMessage="1" promptTitle="INGRESA AQUI TUS NOMBRES" prompt="_x000a_Ejemplo: Diana Paola" sqref="E23:G23" xr:uid="{00000000-0002-0000-0100-000006000000}"/>
    <dataValidation type="custom" errorStyle="information" showInputMessage="1" promptTitle="INGRESA AQUI TUS APELLIDOS" prompt="_x000a_Ejemplo: Gutierrez Guzman" sqref="E21:G21" xr:uid="{00000000-0002-0000-0100-000007000000}">
      <formula1>"&lt;&gt;"""""</formula1>
    </dataValidation>
    <dataValidation type="list" allowBlank="1" showInputMessage="1" showErrorMessage="1" sqref="K25:K26 K45:K48" xr:uid="{00000000-0002-0000-0100-000008000000}">
      <formula1>"SI,NO"</formula1>
    </dataValidation>
    <dataValidation type="list" allowBlank="1" showInputMessage="1" showErrorMessage="1" sqref="K29:K30 E29:E30" xr:uid="{00000000-0002-0000-0100-000009000000}">
      <formula1>"Masculino,Femenino"</formula1>
    </dataValidation>
    <dataValidation type="list" allowBlank="1" showInputMessage="1" showErrorMessage="1" sqref="K31:K32" xr:uid="{00000000-0002-0000-0100-00000A000000}">
      <formula1>"Soltero(a),Casado(a),Divorciado(a),Viudo(a)"</formula1>
    </dataValidation>
    <dataValidation type="list" allowBlank="1" showInputMessage="1" showErrorMessage="1" sqref="K41:K42" xr:uid="{00000000-0002-0000-0100-00000B000000}">
      <formula1>"Cedula de ciudadania,Tarjeta de identidad,Registro de civil"</formula1>
    </dataValidation>
    <dataValidation type="list" allowBlank="1" showInputMessage="1" showErrorMessage="1" promptTitle="DOCUMENTO DE IDENTIFICACION" prompt="_x000a_Escoge el TIPO de tu documento principal de identificacion:_x000a__x000a_Ejemplo: cedula de ciudadania" sqref="E41:G41" xr:uid="{00000000-0002-0000-0100-00000C000000}">
      <formula1>"Cedula de ciudadania,Tarjeta de identidad,Registro de civil,Pasaporte extranjero,Otro"</formula1>
    </dataValidation>
    <dataValidation allowBlank="1" showInputMessage="1" showErrorMessage="1" promptTitle="INGRESA NUMERO DE TU DOCUMENTO" prompt="_x000a_Ingresa el NUMERO completo de tu documento de identificacion:_x000a__x000a_Ejemplo: 1.010.587.950" sqref="E43:G43" xr:uid="{00000000-0002-0000-0100-00000D000000}"/>
    <dataValidation allowBlank="1" showInputMessage="1" showErrorMessage="1" promptTitle="INGRESA TU DIRECCION" prompt="_x000a_Ingresa la DIRECCION exacta de tu RESIDENCIA ACTUAL_x000a__x000a_EJEMPLO: Calle 168b # 30a-10 apto 301" sqref="E49:G49" xr:uid="{00000000-0002-0000-0100-00000E000000}"/>
    <dataValidation allowBlank="1" showInputMessage="1" showErrorMessage="1" promptTitle="INGRESA LA CIUDAD DONDE NACISTE" prompt="_x000a_Ingresa el nombre de tu CIUDAD de NACIMIENTO_x000a__x000a_Ejemplo: BUCARAMANGA" sqref="E37:G37" xr:uid="{00000000-0002-0000-0100-00000F000000}"/>
    <dataValidation allowBlank="1" showInputMessage="1" showErrorMessage="1" promptTitle="INGRESA EL PAIS DONDE NACISTE" prompt="_x000a_Ingresa el nombre del PAIS donde naciste_x000a__x000a_Ejemplo: COLOMBIA" sqref="E39:G39" xr:uid="{00000000-0002-0000-0100-000010000000}"/>
    <dataValidation allowBlank="1" showInputMessage="1" showErrorMessage="1" promptTitle="PAIS DE RESIDENCIA" prompt="_x000a_Ingresa el nombre de tu PAIS de residencia ACTUAL" sqref="F54" xr:uid="{00000000-0002-0000-0100-000011000000}"/>
    <dataValidation allowBlank="1" showInputMessage="1" showErrorMessage="1" promptTitle="CIUDAD DE RESIDENCIA" prompt="_x000a_Escribe el nombre de la CIUDAD en la que resides ACTUALMENTE_x000a__x000a_EJEMPLO: Bucaramanga" sqref="E51:G51" xr:uid="{00000000-0002-0000-0100-000012000000}"/>
    <dataValidation allowBlank="1" showInputMessage="1" showErrorMessage="1" promptTitle="PAIS DE RESIDENCIA" prompt="_x000a_Ingresa el nombre de tu PAIS de residencia ACTUAL_x000a__x000a_EJEMPLO: Colombia" sqref="E53:G53" xr:uid="{00000000-0002-0000-0100-000013000000}"/>
    <dataValidation allowBlank="1" showInputMessage="1" showErrorMessage="1" promptTitle="INGRESA TU NUMERO DE TELEFONO" prompt="_x000a_Ingresa tu NUMERO principal de telefono o celular donde nosotros o la embajada puedamos CONTACTARTE_x000a__x000a_EJEMPLO: 310 000 9000" sqref="E55:G55" xr:uid="{00000000-0002-0000-0100-000014000000}"/>
    <dataValidation allowBlank="1" showInputMessage="1" showErrorMessage="1" promptTitle="INGRESA UN NUMERO ALTERNATIVO" prompt="_x000a_Ingresa un NUMERO alternativo de telefono o celular donde nosotros o la embajada pueda CONTACTARTE (opcional)_x000a__x000a_EJEMPLO: 310 998 0988" sqref="E57:G57" xr:uid="{00000000-0002-0000-0100-000015000000}"/>
    <dataValidation allowBlank="1" showInputMessage="1" showErrorMessage="1" promptTitle="INGRESA TU CORREO ELECTRONICO" prompt="_x000a_Ingresa una direccion de CORREO ELECTRONICO valida, donde nosotros o la embajada pueda contactarse contigo_x000a__x000a_Si anteriormente habias aplicado para una visa debes usar un correo electronico DIFERENTE obligatorio_x000a__x000a_EJEMPLO: ejemplo@correo.com" sqref="E59:G59" xr:uid="{00000000-0002-0000-0100-000016000000}"/>
    <dataValidation allowBlank="1" showInputMessage="1" showErrorMessage="1" promptTitle="RED SOCIAL" prompt="Ingresa el nombre de TODOS  los proveedores de red sociales que has utilizado en los ultimos 5 años_x000a__x000a_EJEMPLO: facebook e intagram_x000a__x000a_si NO TIENES NINGUNA escribe la palabra NO" sqref="E63:G63" xr:uid="{00000000-0002-0000-0100-000017000000}"/>
    <dataValidation type="list" allowBlank="1" showInputMessage="1" showErrorMessage="1" promptTitle="¿USAS ALGUNA RED SOCIAL?" prompt="_x000a_Usas alguna red social como :_x000a_Facebook_x000a_Twitter_x000a_Intagram_x000a_entre otras_x000a__x000a_EJEMPLO: SI" sqref="E61:G61" xr:uid="{00000000-0002-0000-0100-000018000000}">
      <formula1>"SI,NO"</formula1>
    </dataValidation>
    <dataValidation allowBlank="1" showInputMessage="1" showErrorMessage="1" promptTitle="COPIA Y PEGA TU RED SOCIAL" prompt="_x000a_COPIA y PEGA el LINK de tu red principal_x000a_ _x000a_EJEMPLO: facebook.com/ejemplored_x000a_" sqref="F82:G82 E82:E83 E76:G76 E78:G78 E80:G80 E68:G68 E66:G66" xr:uid="{00000000-0002-0000-0100-000019000000}"/>
    <dataValidation type="list" allowBlank="1" showInputMessage="1" showErrorMessage="1" promptTitle="¿CUENTAS CON PASAPORTE?" prompt="_x000a_Ingresa el NUMERO de tu pasaporte _x000a__x000a_(Recuerda que es OBLIGATORIO tener el pasaporte para continuar con tu proceso)" sqref="E85:G85" xr:uid="{00000000-0002-0000-0100-00001A000000}">
      <formula1>"SI,NO (DEBES SACAR TU PASAPORTE PARA CONTINUAR)"</formula1>
    </dataValidation>
    <dataValidation allowBlank="1" showInputMessage="1" showErrorMessage="1" promptTitle="PAIS DE TU PASAPORTE" prompt="_x000a_Ingresa el nombre del PAIS donde fue tramitado tu PASAPORTE_x000a__x000a_(Recuerda que es OBLIGATORIO tener el pasaporte para continuar con tu proceso)_x000a__x000a_EJEMPLO: Colombia_x000a_" sqref="E89:G89" xr:uid="{00000000-0002-0000-0100-00001B000000}"/>
    <dataValidation allowBlank="1" showInputMessage="1" showErrorMessage="1" promptTitle="FECHA DE EXPEDICION PASAPORTE" prompt="_x000a_Ingresa la FECHA en que fue tramitado tu pasaporte _x000a_este numero aparece en el mismo pasaporte_x000a__x000a_(Recuerda que es OBLIGATORIO tener el pasaporte para continuar con tu proceso)_x000a__x000a_EJEMPLO: 5 Abril 2019" sqref="E93:G93 E91:G91" xr:uid="{00000000-0002-0000-0100-00001C000000}"/>
    <dataValidation allowBlank="1" showInputMessage="1" showErrorMessage="1" promptTitle="LUGAR DE EXPEDICION PASAPORTE" prompt="_x000a_Ingresa EL LUGAR O JURISDICCION  donde fue tramitado tu pasaporte, este lugar aparece en el  pasaportey  puede ser diferente a tu lugar de nacimiento._x000a__x000a_(Recuerda que es OBLIGATORIO tener el pasaporte para continuar con tu proceso)_x000a__x000a_EJEMPLO: Santander" sqref="E95:G95" xr:uid="{00000000-0002-0000-0100-00001D000000}"/>
    <dataValidation type="list" allowBlank="1" showInputMessage="1" showErrorMessage="1" promptTitle="PERDIDA PASAPORTE" prompt="_x000a_¿Has PERDIDO tu pasaporte o ha sido ROBADO en alguna ocasion?" sqref="E97:G97" xr:uid="{00000000-0002-0000-0100-00001E000000}">
      <formula1>"SI,NO"</formula1>
    </dataValidation>
    <dataValidation allowBlank="1" showInputMessage="1" showErrorMessage="1" promptTitle="HAS ESTADO ALGUNA VES EN EEUU" prompt="_x000a_Has estado alguna vez en los Estados Unidos de America ; (en CUALQUIER condicion)_x000a__x000a_" sqref="E104:G104" xr:uid="{00000000-0002-0000-0100-00001F000000}"/>
    <dataValidation allowBlank="1" showInputMessage="1" showErrorMessage="1" promptTitle="FECHA ULTIMO VIAJE A EE. UU." prompt="_x000a_En el caso de que SI hayas estado en los Estados Unidos ¿cual fue la fecha de tu viaje?_x000a__x000a_EJEMPLO: 15/09/2001 _x000a_" sqref="E105:G105" xr:uid="{00000000-0002-0000-0100-000020000000}"/>
    <dataValidation allowBlank="1" showInputMessage="1" showErrorMessage="1" promptTitle="TIEMPO DE ESTADIA EN EE. UU." prompt="_x000a_En el caso de que SI hayas estado en EE. UU. ¿cuanto tiempo estuviste alli?_x000a__x000a_EJEMPLO: 20 dias" sqref="E107:G107" xr:uid="{00000000-0002-0000-0100-000021000000}"/>
    <dataValidation allowBlank="1" showInputMessage="1" showErrorMessage="1" promptTitle="DESTINO ULTIMO VIAJE A USA" prompt="_x000a_En el caso de que SI hayas estado en USA ¿cual fue el destino que visitaste?_x000a__x000a_EJEMPLO: Orlando , Florida" sqref="E110:G110" xr:uid="{00000000-0002-0000-0100-000022000000}"/>
    <dataValidation type="list" allowBlank="1" showInputMessage="1" showErrorMessage="1" promptTitle="HAS TENIDO VISA ANTES" prompt="_x000a_¿Te ha sido otorgada una VISA antes?" sqref="E115:G116" xr:uid="{00000000-0002-0000-0100-000023000000}">
      <formula1>"SI,NO"</formula1>
    </dataValidation>
    <dataValidation allowBlank="1" showInputMessage="1" showErrorMessage="1" promptTitle="NUMERO DE VISADO" prompt="_x000a_Si has tenido anteriormente una visa, Ingresa en NUMERO de tu visa, lo puedes encontrar en tu antigua visa generalmente de color rojo_x000a__x000a_EJEMPLO: M912873" sqref="E119:G119" xr:uid="{00000000-0002-0000-0100-000024000000}"/>
    <dataValidation allowBlank="1" showInputMessage="1" showErrorMessage="1" promptTitle="FECHA EXPEDICION VISA" prompt="_x000a_En el caso de haber tenido una visa anterior, Ingresa la FECHA de EXPEDICION de tu anterior VISA_x000a__x000a_EJEMPLO: 20 abril 2017" sqref="E121:G121" xr:uid="{00000000-0002-0000-0100-000025000000}"/>
    <dataValidation allowBlank="1" showInputMessage="1" showErrorMessage="1" promptTitle="FECHA EXPIRACION VISA" prompt="_x000a_En el caso de haber tenido una visa anterior, Ingresa la FECHA de EXPEDICION O VENCIMIENTO de tu anterior VISA_x000a__x000a_EJEMPLO: 12 abril 2018" sqref="E124:G124 E126:G126" xr:uid="{00000000-0002-0000-0100-000026000000}"/>
    <dataValidation allowBlank="1" showInputMessage="1" showErrorMessage="1" promptTitle="FECHA EXPIRACION VISA" prompt="_x000a_En el caso de haber tenido una visa anterior, Ingresa la FECHA de EXPIRACION O VENCIMIENTO de tu anterior VISA_x000a__x000a_EJEMPLO: 12 abril 2018" sqref="E123:G123" xr:uid="{00000000-0002-0000-0100-000027000000}"/>
    <dataValidation type="list" allowBlank="1" showInputMessage="1" showErrorMessage="1" promptTitle="PROCESOS DE MIGRACION" prompt="¿Ha sido parte de algun proceso de inmigracion a los estados unidos DIFERENTE A VISADOS como por ejemplo asilos politicos o residencias?_x000a__x000a_EJEMPLO: SI _x000a__x000a__x000a_" sqref="E129:G129" xr:uid="{00000000-0002-0000-0100-000028000000}">
      <formula1>"SI,NO"</formula1>
    </dataValidation>
    <dataValidation allowBlank="1" showInputMessage="1" showErrorMessage="1" promptTitle="NUMERO DE PASAPORTE" prompt="_x000a_Ingresa el NUMERO de tu pasaporte _x000a__x000a_(Recuerda que es OBLIGATORIO tener el pasaporte para continuar con tu proceso)_x000a__x000a_EJEMPLO: AV00021" sqref="E87:G87" xr:uid="{00000000-0002-0000-0100-000029000000}"/>
    <dataValidation type="list" allowBlank="1" showInputMessage="1" showErrorMessage="1" promptTitle="VISA NEGADA" prompt="_x000a_¿En alguna ocasion presentaste una solicitud de VISA y esta fue NEGADA?" sqref="E133:G133" xr:uid="{00000000-0002-0000-0100-00002A000000}">
      <formula1>"SI,NO"</formula1>
    </dataValidation>
    <dataValidation allowBlank="1" showInputMessage="1" showErrorMessage="1" promptTitle="FECHAS DE NEGACIONES" prompt="_x000a_En el caso de que le hayan negado la visa en el pasado ingrese TODAS las fechas de las negaciones o fechas aproximadas SEPARADAS por la letra &quot;Y&quot;_x000a__x000a_EJEMPLO: 15/02/2010 Y 20/1/2015" sqref="E137:G137" xr:uid="{00000000-0002-0000-0100-00002B000000}"/>
    <dataValidation type="list" allowBlank="1" showInputMessage="1" showErrorMessage="1" promptTitle="NUMERO DE NEGACIONES" prompt="_x000a_En el caso de que le hayan negado la visa en el pasado ingrese el NUMERO DE VECES que le ha sido negada la visa_x000a__x000a_EJEMPLO: 2" sqref="E135:G135" xr:uid="{00000000-0002-0000-0100-00002C000000}">
      <formula1>"1 vez,2 veces,4 veces,5 veces"</formula1>
    </dataValidation>
    <dataValidation allowBlank="1" showInputMessage="1" showErrorMessage="1" promptTitle="QUIEN LLENO SU FORMULARIO" prompt="_x000a_Cuando le fue negada su peticion de VISA , ¿quien LLENO su FOMULARIO?, en caso de que su visa fuera negada mas de una vez, cuentenos quien la lleno en cada ocasion._x000a__x000a_EJEMPLO: la primera vez un tramitador, la segunda vez yo mismo lo diligencie" sqref="E139:G139" xr:uid="{00000000-0002-0000-0100-00002D000000}"/>
    <dataValidation allowBlank="1" showInputMessage="1" showErrorMessage="1" promptTitle="RAZON DE NEGACION" prompt="_x000a_Cuendo le negaron su peticion de visa, cual fue la EXPLICACION que el CONSUL le dio _x000a__x000a_(si le fue negada la visa en mas de una ocasion cuentenos que le dijeron en cada ocasion)_x000a_EJEMPLO: La primera vez me dijo que no era apto para solicitar la visa" sqref="E141:G141" xr:uid="{00000000-0002-0000-0100-00002E000000}"/>
    <dataValidation type="list" allowBlank="1" showInputMessage="1" showErrorMessage="1" promptTitle="CUENTA CON LOS FORMULARIOS DS160" prompt="_x000a_¿Aun posee los FORMULARIOS DS160 que diligencio y presento en la ocasion o ocasiones en que su visa le fue negada?_x000a_de ser asi le pedimos que nos haga llegar esos formularios ya que SON DE SUMA IMPORTANCIA" sqref="E143:G143" xr:uid="{00000000-0002-0000-0100-00002F000000}">
      <formula1>"SI,NO"</formula1>
    </dataValidation>
    <dataValidation type="list" allowBlank="1" showInputMessage="1" showErrorMessage="1" promptTitle="NEGACION DE ADMISION" prompt="_x000a_¿En alguna ocasion le ha sido negada la ENTRADA a los estados unidos ya teniendo su VISA?_x000a__x000a_En algunas ocasiones a pesar de tener la visa su entrada a los Estados Unidos puede ser puede ser negada" sqref="E145:G145" xr:uid="{00000000-0002-0000-0100-000030000000}">
      <formula1>"SI,NO"</formula1>
    </dataValidation>
    <dataValidation allowBlank="1" showInputMessage="1" showErrorMessage="1" promptTitle="EXPLIQUE SU NEGACION DE ADMISION" prompt="_x000a_Cuendo le negaron su ADMISION, cual fue la EXPLICACION que el CONSUL, AGENTE CONSULAR O INMIGRACION le dio _x000a__x000a_(si le fue negada la admision en mas de una ocasion cuentenos que le dijeron en cada una)" sqref="E147:G147" xr:uid="{00000000-0002-0000-0100-000031000000}"/>
    <dataValidation type="list" allowBlank="1" showInputMessage="1" showErrorMessage="1" promptTitle="HAS ESTADO ALGUNA VES EN EE.UU." prompt="_x000a_Has estado alguna vez en los Estados Unidos de America ; (en CUALQUIER condicion)_x000a__x000a_" sqref="E103:G103" xr:uid="{00000000-0002-0000-0100-000032000000}">
      <formula1>"SI,NO"</formula1>
    </dataValidation>
    <dataValidation allowBlank="1" showInputMessage="1" showErrorMessage="1" promptTitle="NEGACION: SALARIO" prompt="_x000a_Cuando le NEGARON la visa que diligencio cuando le preguntaron su salario_x000a__x000a_EJEMPLO: la primera vez dije que ganaba $1.000.000 y la segunda vez dije que ganaba $1.750.000" sqref="E151:G151" xr:uid="{00000000-0002-0000-0100-000033000000}"/>
    <dataValidation allowBlank="1" showInputMessage="1" showErrorMessage="1" promptTitle="NEGACION: EMPRESA" prompt="_x000a_Cuando le NEGARON la visa, que diligencio cuando le preguntaron en que empresa trabajaba_x000a__x000a_EJEMPLO: la primera vez dije que trabajaba en Archivos.SAS y la segunda vez dije que trabajaba como contador independiente" sqref="E153:G153" xr:uid="{00000000-0002-0000-0100-000034000000}"/>
    <dataValidation allowBlank="1" showInputMessage="1" showErrorMessage="1" promptTitle="NEGACION: DIRECCION DE TRABAJO" prompt="_x000a_Cuando le NEGARON la visa que diligencio cuando le preguntaron la direccion de su trabajo_x000a__x000a_EJEMPLO: la primera vez dije que trabajaba en la calle 167d #5-7 oficina 12_x000a_" sqref="E155:G155" xr:uid="{00000000-0002-0000-0100-000035000000}"/>
    <dataValidation allowBlank="1" showInputMessage="1" showErrorMessage="1" promptTitle="NEGACION: CARGO" prompt="_x000a_Cuando le NEGARON la visa que diligencio cuando le preguntaron acerca de su cargo_x000a__x000a_EJEMPLO: la primera vez dije que mi cargo era de tecnico electrisista y la segunda vez dije que era jefe de almacen_x000a__x000a_" sqref="E157:G157" xr:uid="{00000000-0002-0000-0100-000036000000}"/>
    <dataValidation allowBlank="1" showInputMessage="1" showErrorMessage="1" promptTitle="NEGACION: CARGO" prompt="_x000a_Cuando le NEGARON la visa que diligencio cuando le preguntaron acerca de sus estudios_x000a__x000a_EJEMPLO: la primera vez dije que solo tenia estudios de bachillerato y la segunda vez dije que estaba cursando mi carrera de Psicologia_x000a__x000a_" sqref="E162:G162 E164:G164" xr:uid="{00000000-0002-0000-0100-000037000000}"/>
    <dataValidation allowBlank="1" showInputMessage="1" showErrorMessage="1" promptTitle="NEGACION: DESTINO" prompt="_x000a_Cuando le NEGARON la visa que diligencio cuando le preguntaron acerca de su DESTINO DE VIAJE_x000a__x000a_EJEMPLO: la primera vez dije que iba a Orlando florida a Disney y la segunda vez dije que iba a Nueva York_x000a__x000a_" sqref="E161:G161" xr:uid="{00000000-0002-0000-0100-000038000000}"/>
    <dataValidation allowBlank="1" showInputMessage="1" showErrorMessage="1" promptTitle="NEGACION: CORREO ADICIONAL" prompt="_x000a_Por favor ingrese un CORREO ELECTRONICO ALTERNATIVO al que nosotros o la embajada estadounidense nos podamos contactar con usted, esto se debe a que su correo probablemnte fue utilizado en su anterior negacion._x000a__x000a_EJEMPLO: alternativo@visa.com_x000a__x000a__x000a_" sqref="E163:G163" xr:uid="{00000000-0002-0000-0100-000039000000}"/>
    <dataValidation type="textLength" allowBlank="1" showInputMessage="1" showErrorMessage="1" error="Debes realizar una descripcion mas extensa te pedimos que uses almenos 15 caracteres" sqref="E253" xr:uid="{00000000-0002-0000-0100-00003A000000}">
      <formula1>15</formula1>
      <formula2>100</formula2>
    </dataValidation>
    <dataValidation allowBlank="1" showInputMessage="1" showErrorMessage="1" promptTitle="DESTINO TENTATIVO DEL VIAJE" prompt="_x000a_Cual es el desntino TENTATIVO de su viaje en los Estados Unidos (CIUDAD)_x000a__x000a_EJEMPLO: Orlando - florida" sqref="E170:G170" xr:uid="{00000000-0002-0000-0100-00003B000000}"/>
    <dataValidation type="textLength" operator="greaterThan" allowBlank="1" showInputMessage="1" showErrorMessage="1" errorTitle="CUENTANOS MAS" error="Te pedimos por favor que realices una explicacion un poco mas extensa" promptTitle="PROPOSITO DE SU VIAJE" prompt="_x000a_Expliquenos por favor la razon REAL  de su viaje, recuerde que esta infomacion es totalmente CONFIENCIAL_x000a__x000a_EJEMPLO: quiero viajar a los estados unidos ya que mi padre vive alli" sqref="E168:G168" xr:uid="{00000000-0002-0000-0100-00003C000000}">
      <formula1>60</formula1>
    </dataValidation>
    <dataValidation type="date" operator="greaterThan" allowBlank="1" showInputMessage="1" showErrorMessage="1" errorTitle="FECHA NO VALIDA" error="Ingresa una fecha diferente" promptTitle="FECHA DE REGRESO" prompt="_x000a_Porfavor ingresa la fecha tentativa en la que quieres REGRESAR de los Estados Unidos_x000a__x000a_EJEMPLO: 16/09/2019" sqref="E174:G174" xr:uid="{00000000-0002-0000-0100-00003D000000}">
      <formula1>TODAY()</formula1>
    </dataValidation>
    <dataValidation type="list" allowBlank="1" showInputMessage="1" showErrorMessage="1" promptTitle="QUIEN PAGARA SU VIAJE" prompt="_x000a_Quien sera la persona que PAGUE O FINANCIE su viaje_x000a__x000a_EJEMPLO: Un familiar" sqref="E176:G176" xr:uid="{00000000-0002-0000-0100-00003E000000}">
      <formula1>"YO MISMO(A),UN FAMILIAR,UN AMIGO,MI PAREJA,UNA ORGANIZACION"</formula1>
    </dataValidation>
    <dataValidation allowBlank="1" showInputMessage="1" showErrorMessage="1" promptTitle="NOMBRE DE QUIEN PAGA SU VIAJE" prompt="_x000a_Ingresa el nombre COMPLETO de la persona u organizacion quien paga su viaje_x000a__x000a_EJEMPLO: Luz Maria Zarate Gonzalez_x000a__x000a_EJEMPLO: Celuliodes SAS" sqref="E179:G179" xr:uid="{00000000-0002-0000-0100-00003F000000}"/>
    <dataValidation allowBlank="1" showInputMessage="1" showErrorMessage="1" promptTitle="TELEFONO DE QUIEN PAGA SU VIAJE" prompt="_x000a_Ingresa el numero de TELEFONO de la(s) persona(s) u organizacion quien(es) paga(n) su viaje_x000a__x000a_EJEMPLO: 315172234_x000a_EJEMPLO: 315172234 y 3425556161" sqref="E182:G182" xr:uid="{00000000-0002-0000-0100-000040000000}"/>
    <dataValidation type="list" allowBlank="1" showInputMessage="1" showErrorMessage="1" promptTitle="QUIEN PAGA SU VIAJE TIENE VISA" prompt="_x000a_¿La(s) persona(s) que paga(n) su viaje cuenta(n) con VISA?" sqref="E184:G184" xr:uid="{00000000-0002-0000-0100-000041000000}">
      <formula1>"SI,NO,ALGUNOS SI,NO APLICA(ORGANIZACIÓN)"</formula1>
    </dataValidation>
    <dataValidation allowBlank="1" showInputMessage="1" showErrorMessage="1" promptTitle="DIRECCION DE QUIEN PAGA SU VIAJE" prompt="_x000a_Ingresa la direccion de residencia de la(s) persona(s) u organizacion quien(es) paga(n) su viaje_x000a__x000a_EJEMPLO: Calle 1 # 70bis-57" sqref="E188:G188" xr:uid="{00000000-0002-0000-0100-000042000000}"/>
    <dataValidation allowBlank="1" showInputMessage="1" showErrorMessage="1" promptTitle="CORREO DE QUIEN PAGA SU VIAJE" prompt="_x000a_Ingresa la direccion de correo electronico de la persona u organizacion quien paga su viaje_x000a__x000a_EJEMPLO: ejemplo@igovisa.com" sqref="E190:G190" xr:uid="{00000000-0002-0000-0100-000043000000}"/>
    <dataValidation allowBlank="1" showInputMessage="1" showErrorMessage="1" promptTitle="CIUDAD DE RESIDENCIA" prompt="_x000a_Ingresa el nombre de la CIUDAD de residencia de la(s) persona(s) u organizacion quien(es) paga(n) su viaje_x000a__x000a_EJEMPLO: BOGOTA" sqref="E186:G186" xr:uid="{00000000-0002-0000-0100-000044000000}"/>
    <dataValidation allowBlank="1" showInputMessage="1" showErrorMessage="1" promptTitle="PARENTESCO O RELACION" prompt="_x000a_Ingresa el PARENTESCO O RELACION que tengas con la persona ,personas u organizacion quien(es) paga(n) su viaje_x000a__x000a_EJEMPLO: ella es mi madre_x000a__x000a_EJEMPLO: Es la empresa para la que trabajo actualmente" sqref="E180:G180" xr:uid="{00000000-0002-0000-0100-000045000000}"/>
    <dataValidation allowBlank="1" showInputMessage="1" showErrorMessage="1" promptTitle="NOMBRE DE QUIEN PAGA SU VIAJE" prompt="_x000a_Ingresa el nombre(s) COMPLETOS de la(s) persona(s) u organizacion(es) quien(es) paga su viaje_x000a__x000a_EJEMPLO: Luz Maria Zarate Gonzalez_x000a__x000a_EJEMPLO: Luz Maria Zarate Gonzalez y Jose Nicolas Varon Suarez_x000a__x000a_EJEMPLO: Celuliodes SAS" sqref="E178:G178" xr:uid="{00000000-0002-0000-0100-000046000000}"/>
    <dataValidation type="list" allowBlank="1" showInputMessage="1" showErrorMessage="1" promptTitle="VIAJAS CON ALGUIEN " prompt="_x000a_¿En tu viaje a los Estados Unidos vas a ir con un ACOMPAÑANTE?" sqref="E192:G192" xr:uid="{00000000-0002-0000-0100-000047000000}">
      <mc:AlternateContent xmlns:x12ac="http://schemas.microsoft.com/office/spreadsheetml/2011/1/ac" xmlns:mc="http://schemas.openxmlformats.org/markup-compatibility/2006">
        <mc:Choice Requires="x12ac">
          <x12ac:list>"SI, VIAJO CON ALGUIEN","NO, VIAJO SOLO"</x12ac:list>
        </mc:Choice>
        <mc:Fallback>
          <formula1>"SI, VIAJO CON ALGUIEN,NO, VIAJO SOLO"</formula1>
        </mc:Fallback>
      </mc:AlternateContent>
    </dataValidation>
    <dataValidation allowBlank="1" showInputMessage="1" showErrorMessage="1" promptTitle="NOMBRE DE TUS ACOMPAÑANTES" prompt="_x000a_Ingresa el nombre de TODOS tus acompañantes, su relacion contigo y especifica si cuenta CON VISA_x000a__x000a_EJEMPLO: Ana torres castillo (madre, sin visa); Jorge Espinoza Garcia (padre, con visa)" sqref="E194:G194" xr:uid="{00000000-0002-0000-0100-000048000000}"/>
    <dataValidation allowBlank="1" showInputMessage="1" showErrorMessage="1" promptTitle="FAMILIAR O AMIGO CON VISA" prompt="_x000a_Si cuenta con un amigo o familiar CON VISA americana y que se encuentre en COLOMBIA y que podamos poner como acompañante de viaje, ingrese su nombre completo y tu relacion con la misma_x000a__x000a_EJEMPLO: Luz Marina Rodriguez Torres (amiga)_x000a__x000a_EJEMPLO: NO APLICA" sqref="E196:G196" xr:uid="{00000000-0002-0000-0100-000049000000}"/>
    <dataValidation type="list" allowBlank="1" showInputMessage="1" showErrorMessage="1" promptTitle="HA VIAJADO FUERA DEL PAIS" prompt="_x000a_¿Ha viajado fuera del pais en los ultimos 5 años?_x000a__x000a_EJEMPLO: NO_x000a_" sqref="E202:G202" xr:uid="{00000000-0002-0000-0100-00004A000000}">
      <formula1>"SI,NO"</formula1>
    </dataValidation>
    <dataValidation allowBlank="1" showInputMessage="1" showErrorMessage="1" promptTitle="LUGARES A LOS QUE HA VIAJADO" prompt="_x000a_Ingrese los el NOMBRE de los PAISES que ha visitado en los ultimos 5 años_x000a__x000a_EJEMPLO: BELGICA, MEXICO Y ESPAÑA" sqref="E204:G204" xr:uid="{00000000-0002-0000-0100-00004B000000}"/>
    <dataValidation allowBlank="1" showInputMessage="1" showErrorMessage="1" promptTitle="APELLIDOS DE SU PADRE" prompt="_x000a_Ingrese los APELLIDOS COMPLETOS de su PADRE, si NO LOS CONOCE ingrese &quot;NO APLICA&quot;_x000a__x000a_EJEMPLO: Camargo Suarez_x000a__x000a_EJEMPLO: NO APLICA" sqref="E209:G209" xr:uid="{00000000-0002-0000-0100-00004C000000}"/>
    <dataValidation allowBlank="1" showInputMessage="1" showErrorMessage="1" promptTitle="NOMBRES DE SU PADRE" prompt="_x000a_Ingrese los NOMBRES COMPLETOS de su PADRE, si NO LOS CONOCE ingrese &quot;NO APLICA&quot;_x000a__x000a_EJEMPLO: Sebastian Andres_x000a__x000a_EJEMPLO: NO APLICA" sqref="E211:G211" xr:uid="{00000000-0002-0000-0100-00004D000000}"/>
    <dataValidation allowBlank="1" showInputMessage="1" showErrorMessage="1" promptTitle="F. DE NACIMIENTO DE SU PADRE" prompt="_x000a_Ingrese la FECHA DE NACIMIENTO COMPLETA de su PADRE, si NO LA CONOCE ingrese &quot;NO APLICA&quot;_x000a__x000a_EJEMPLO: 15/02/1950_x000a__x000a_EJEMPLO: NO APLICA" sqref="E213:G213" xr:uid="{00000000-0002-0000-0100-00004E000000}"/>
    <dataValidation allowBlank="1" showInputMessage="1" showErrorMessage="1" promptTitle="ACTIVIDAD ECONOMICA DE SU PADRE" prompt="_x000a_Cuentenos a que la ACTIVIDAD ECONOMICA DE  de su PADRE, si NO LA CONOCE ingrese &quot;NO APLICA&quot;_x000a__x000a_EJEMPLO: Mi padre se dedica a la renta de capital , ademas de esto cuenta con un negocio de carnes_x000a__x000a_EJEMPLO: NO APLICA" sqref="E215:G215" xr:uid="{00000000-0002-0000-0100-00004F000000}"/>
    <dataValidation allowBlank="1" showInputMessage="1" showErrorMessage="1" promptTitle="ACTIVIDAD ECONOMICA DE SU PADRE" prompt="_x000a_Ingrese los INGRESOS TOTALES MENSUALES  de su PADRE, si NO LOS CONOCE ingrese &quot;NO APLICA&quot;_x000a__x000a_EJEMPLO: $4.500.000_x000a__x000a_EJEMPLO: NO APLICA" sqref="E217:G217" xr:uid="{00000000-0002-0000-0100-000050000000}"/>
    <dataValidation allowBlank="1" showInputMessage="1" showErrorMessage="1" promptTitle="ACTIVIDAD ECONOMICA DE SU PADRE" prompt="_x000a_Indiquenos los BIENES INMUBLES O TERRENOS  de su PADRE, si NO LOS CONOCE o NO CUENTA CON NINGUN  bien inmuble ingrese &quot;NO APLICA&quot;_x000a__x000a_EJEMPLO: 2 casas en Bogota_x000a__x000a_EJEMPLO: NO APLICA" sqref="E219:G219" xr:uid="{00000000-0002-0000-0100-000051000000}"/>
    <dataValidation type="list" allowBlank="1" showInputMessage="1" showErrorMessage="1" promptTitle="SU PADRE HA IDO A USA" prompt="_x000a_Indiquenos los si su padre HA IDO O VIVE EN LOS ESTADOS UNIDOS, si no lo sabe o no ha estado en USA ingrese &quot;NO APLICA&quot;_x000a__x000a_EJEMPLO: Si ha ido a usa (legal)" sqref="E221:G221" xr:uid="{00000000-0002-0000-0100-000052000000}">
      <formula1>"Si ha ido (legal), Si ha ido (ilegal),Reside en USA (legal residente), Reside en USA (ilegal), NO APLICA"</formula1>
    </dataValidation>
    <dataValidation allowBlank="1" showInputMessage="1" showErrorMessage="1" promptTitle="APELLIDOS DE SU MADRE" prompt="_x000a_Ingrese los APELLIDOS COMPLETOS de su MADRE, si NO LOS CONOCE ingrese &quot;NO APLICA&quot;_x000a__x000a_EJEMPLO: Camargo Suarez_x000a__x000a_EJEMPLO: NO APLICA" sqref="E225:G225" xr:uid="{00000000-0002-0000-0100-000053000000}"/>
    <dataValidation allowBlank="1" showInputMessage="1" showErrorMessage="1" promptTitle="NOMBRES DE SU MADRE" prompt="_x000a_Ingrese los NOMBRES COMPLETOS de su MADRE, si NO LOS CONOCE ingrese &quot;NO APLICA&quot;_x000a__x000a_EJEMPLO: Maria Sofia_x000a__x000a_EJEMPLO: NO APLICA" sqref="E227:G227" xr:uid="{00000000-0002-0000-0100-000054000000}"/>
    <dataValidation allowBlank="1" showInputMessage="1" showErrorMessage="1" promptTitle="F. DE NACIMIENTO DE SU MADRE" prompt="_x000a_Ingrese la FECHA DE NACIMIENTO COMPLETA de su MADRE, si NO LA CONOCE ingrese &quot;NO APLICA&quot;_x000a__x000a_EJEMPLO: 15/02/1950_x000a__x000a_EJEMPLO: NO APLICA" sqref="E229:G229" xr:uid="{00000000-0002-0000-0100-000055000000}"/>
    <dataValidation allowBlank="1" showInputMessage="1" showErrorMessage="1" promptTitle="ACTIVIDAD ECONOMICA DE SU MADRE" prompt="_x000a_Cuentenos a que la ACTIVIDAD ECONOMICA DE  de su MADRE si NO LA CONOCE ingrese &quot;NO APLICA&quot;_x000a__x000a_EJEMPLO: Mi madre se dedica a la renta de capital , ademas de esto cuenta con un negocio de carnes_x000a__x000a_EJEMPLO: NO APLICA" sqref="E231:G231" xr:uid="{00000000-0002-0000-0100-000056000000}"/>
    <dataValidation allowBlank="1" showInputMessage="1" showErrorMessage="1" promptTitle="ACTIVIDAD ECONOMICA DE SU MADRE" prompt="_x000a_Ingrese los INGRESOS TOTALES MENSUALES  de su MADRE si NO LOS CONOCE ingrese &quot;NO APLICA&quot;_x000a__x000a_EJEMPLO: $4.500.000_x000a__x000a_EJEMPLO: NO APLICA" sqref="E233:G233" xr:uid="{00000000-0002-0000-0100-000057000000}"/>
    <dataValidation allowBlank="1" showInputMessage="1" showErrorMessage="1" promptTitle="ACTIVIDAD ECONOMICA DE SU MADRE" prompt="_x000a_Indiquenos los BIENES INMUBLES O TERRENOS  de su MADRE si NO LOS CONOCE o NO CUENTA CON NINGUN  bien inmuble ingrese &quot;NO APLICA&quot;_x000a__x000a_EJEMPLO: 2 casas en Bogota_x000a__x000a_EJEMPLO: NO APLICA" sqref="E235:G235" xr:uid="{00000000-0002-0000-0100-000058000000}"/>
    <dataValidation type="list" allowBlank="1" showInputMessage="1" showErrorMessage="1" promptTitle="FAMILIARES ESTADO LEGAL" prompt="_x000a_¿Tiene familiares  en estado de ciudadano o residente en los Estados Unidos? (LEGAL)" sqref="E241:G241" xr:uid="{00000000-0002-0000-0100-000059000000}">
      <formula1>"SI,NO"</formula1>
    </dataValidation>
    <dataValidation allowBlank="1" showInputMessage="1" showErrorMessage="1" promptTitle="NOMBRE, PARENTEZCO Y ESTADO" prompt="_x000a_Introduzca el NOMBRE COMPLETO , PARENTEZCO Y ESTADO DE PERMANENCIA  de su falimiar o familiares residentes en Estados Unidos_x000a__x000a_EJEMPLO: Claudia Cacerez Gomez (hermana, residente permanente)" sqref="E243:G243" xr:uid="{00000000-0002-0000-0100-00005A000000}"/>
    <dataValidation type="list" allowBlank="1" showInputMessage="1" showErrorMessage="1" promptTitle="FAMILIARES ESTADO ILEGAL" prompt="_x000a_¿Tiene familiares en estado de INMIGRANTE ILEGAL en los Estados Unidos?" sqref="E245:G245" xr:uid="{00000000-0002-0000-0100-00005B000000}">
      <formula1>"SI,NO"</formula1>
    </dataValidation>
    <dataValidation allowBlank="1" showInputMessage="1" showErrorMessage="1" promptTitle="NOMBRE, PARENTEZCO Y ESTADO" prompt="_x000a_Introduzca el NOMBRE COMPLETO , PARENTEZCO Y ESTADO DE PERMANENCIA  de su falimiar o familiares residentes en Estados Unidos (ILEGAL)_x000a__x000a_EJEMPLO: Pedro Cacerez Gomez (herman, residente ilegal)" sqref="E247:G247" xr:uid="{00000000-0002-0000-0100-00005C000000}"/>
    <dataValidation allowBlank="1" showInputMessage="1" showErrorMessage="1" promptTitle="VISITA DE SU FAMILIAR" prompt="_x000a_Cuando fue la ultima fecha en que su damiliar estuvo en COLOMBIA antes de devolverse o irse a los Estados unidos._x000a__x000a_EJEMPLO: 15/2/2015" sqref="E249:G249" xr:uid="{00000000-0002-0000-0100-00005D000000}"/>
    <dataValidation allowBlank="1" showInputMessage="1" showErrorMessage="1" promptTitle="LUGAR DE RESIDENCIA FAMILIAR" prompt="_x000a_Actualmente ¿en que ciudad de los Estados Unidos reside su familiar?_x000a__x000a_EJEMPLO: Actualmente reside en MIAMI " sqref="E251:G251" xr:uid="{00000000-0002-0000-0100-00005E000000}"/>
    <dataValidation type="list" allowBlank="1" showInputMessage="1" showErrorMessage="1" promptTitle="INDEPENDIENTE O EMPLEADO" prompt="_x000a_¿Trabaja como EMPLEADO o INDEPENDIENTE?_x000a__x000a_EJEMPLO: EMPLEADO" sqref="E258:G258" xr:uid="{00000000-0002-0000-0100-00005F000000}">
      <formula1>"INDEPENDIENTE,EMPLEADO"</formula1>
    </dataValidation>
    <dataValidation type="list" allowBlank="1" showInputMessage="1" showErrorMessage="1" promptTitle="ACTUALMENTE TRABAJA" prompt="_x000a_¿Actualmente se encuentra tabajando ya sea como empleado o independiente?" sqref="E256:G256" xr:uid="{00000000-0002-0000-0100-000060000000}">
      <formula1>"SI,NO"</formula1>
    </dataValidation>
    <dataValidation type="textLength" operator="greaterThan" allowBlank="1" showInputMessage="1" showErrorMessage="1" errorTitle="CUENTANOS MAS" error="Necesitamos que nos brindes mas informacion , esta pregunta es de suma importancia" promptTitle="CUAL ES SU ACTIVIDAD" prompt=" _x000a_Describanos CON DETALLE que actividad realiza en su estado de TRABAJADOR INDEPENDIENTE_x000a__x000a_EJEMPLO:  Actualmente me dedico a rentar bienes inmuebles en la ciudad de bucaramanga, ademas de eso soy propietario de un taxi que me genera ingresos" sqref="E260:G260" xr:uid="{00000000-0002-0000-0100-000061000000}">
      <formula1>120</formula1>
    </dataValidation>
    <dataValidation allowBlank="1" showInputMessage="1" showErrorMessage="1" promptTitle="NOMBRE DE LA EMPRESA" prompt="_x000a_Ingrese el nombre de la EMPRESA para la cual trabaja actualmente o, de la cual sea propietario. si es independiente y no posee una empresa u organizacion ingrese &quot;NO APLICA&quot;_x000a__x000a_EJEMPLO: ROPA Y TEXTILES S.A.S_x000a__x000a_EJEMPLO: NO APLICA_x000a_" sqref="E262:G262" xr:uid="{00000000-0002-0000-0100-000062000000}"/>
    <dataValidation allowBlank="1" showInputMessage="1" showErrorMessage="1" promptTitle="NIT DE LA EMPRESA" prompt="_x000a_Ingrese el numero del NIT de la EMPRESA para la que trabaja o de la cual sea propietario actualmente, de no conocerlo, no poseerlo o no poder conseguirlo ingrese &quot;NO CUENTO CON EL&quot;o&quot;NO POSSEO NIT&quot;_x000a__x000a_ EJEMPLO: 110987263-8_x000a_EJEMPLO: NO CUENTO CON EL_x000a_" sqref="E264:G264" xr:uid="{00000000-0002-0000-0100-000063000000}"/>
    <dataValidation allowBlank="1" showInputMessage="1" showErrorMessage="1" promptTitle="NOMBRE JEFE INMEDIATO" prompt="_x000a_Ingrese el nombre de su JEFE INMEDIATO en EMPRESA para la que trabaja actualmente, si no posee jefe inmediato por ser independiente o propietario ingrese su PROPIO NOMBRE_x000a__x000a_EJEMPLO: Jorge Suarez Torres_x000a__x000a_" sqref="E266:G266" xr:uid="{00000000-0002-0000-0100-000064000000}"/>
    <dataValidation allowBlank="1" showInputMessage="1" showErrorMessage="1" promptTitle="TELEFONO DE CONTACTO" prompt="_x000a_Ingrese el TELEFONO de la EMPRESA para la que trabaja actualmente, o en el que podamos contactarlo si es INDEPENDIENTE _x000a__x000a_EJEMPLO: 6728787_x000a__x000a_" sqref="E270:G270" xr:uid="{00000000-0002-0000-0100-000065000000}"/>
    <dataValidation allowBlank="1" showInputMessage="1" showErrorMessage="1" promptTitle="DIRECCION" prompt="_x000a_Ingrese la DIRECCION de la EMPRESA para la que trabaja actualmente, o en la que labora en su calidad de INDEPENDIENTE_x000a__x000a_EJEMPLO: Calle 5 # 5a-25_x000a__x000a_" sqref="E272:G272" xr:uid="{00000000-0002-0000-0100-000066000000}"/>
    <dataValidation allowBlank="1" showInputMessage="1" showErrorMessage="1" promptTitle="CIUDAD" prompt="_x000a_Ingrese la el NOMBRE DE LA CIUDAD en donde se encuentre la EMPRESA para la que trabaja actualmente, O en la que desarrolla su trabajo de INDEPENDIENTE_x000a__x000a_EJEMPLO: CUCUTA_x000a__x000a_" sqref="E274:G274" xr:uid="{00000000-0002-0000-0100-000067000000}"/>
    <dataValidation allowBlank="1" showInputMessage="1" showErrorMessage="1" promptTitle="FECHA DE INICIO" prompt="_x000a_Ingrese LA FECHA en la que empezo a laborar en la EMPRESA donde trabaja actualmente o en la que inicio su trabajo como INDEPENDIENTE_x000a__x000a_EJEMPLO: 13/5/2000_x000a_" sqref="E276:G276" xr:uid="{00000000-0002-0000-0100-000068000000}"/>
    <dataValidation allowBlank="1" showInputMessage="1" showErrorMessage="1" promptTitle="CARGO" prompt="_x000a_Ingrese en nombre del CARGO que ejerce en la empresa en la que actualmente trabaja o de la que es propietario _x000a__x000a_EJEMPLO: ANALISTA DE VENTAS" sqref="E268:G268" xr:uid="{00000000-0002-0000-0100-000069000000}"/>
    <dataValidation type="textLength" operator="greaterThan" allowBlank="1" showInputMessage="1" showErrorMessage="1" errorTitle="CUENTANOS MAS" error="Necesitamos que nos brindes mas informacion , esta pregunta es de suma importancia" promptTitle="CUAL ES SU ACTIVIDAD" prompt=" _x000a_Describanos CON DETALLE que actividad realiza en empresa en la que trabaja actualmente_x000a__x000a_EJEMPLO: Me dedico a la supervision del personal en el area de produccion, soy el encargado de generar estrategias de mejoramiento, cuento con 16 personas a mi cargo" sqref="E278:G278" xr:uid="{00000000-0002-0000-0100-00006A000000}">
      <formula1>120</formula1>
    </dataValidation>
    <dataValidation allowBlank="1" showInputMessage="1" showErrorMessage="1" promptTitle="SALARIO" prompt="_x000a_Ingrese el MONTO que devenga en la empresa para la cual trabaja o el que se gana es su calidad de INDEPENDIENTE mensulamente_x000a__x000a_EJEMPLO: $2.000.000" sqref="E280:G280" xr:uid="{00000000-0002-0000-0100-00006B000000}"/>
    <dataValidation allowBlank="1" showInputMessage="1" showErrorMessage="1" promptTitle="TRABAJO QUE LE GUSTARIA" prompt="_x000a_Ingrese el tipo o nombre de trabajo en el que le gustaria desempeñarse _x000a__x000a_EJEMPLO: Me gustaria trabajar como analista de ventas" sqref="E289:G289" xr:uid="{00000000-0002-0000-0100-00006C000000}"/>
    <dataValidation type="list" allowBlank="1" showInputMessage="1" showErrorMessage="1" promptTitle="TUVO UN TRABAJO ANTERIOR" prompt="_x000a_¿Tuvo un trabajo previo al que menciono anteriormente?" sqref="E293:G293" xr:uid="{00000000-0002-0000-0100-00006D000000}">
      <formula1>"SI,NO"</formula1>
    </dataValidation>
    <dataValidation allowBlank="1" showInputMessage="1" showErrorMessage="1" promptTitle="NOMBRE DE LA EMPRESA" prompt="_x000a_Ingrese el nombre de la EMPRESA para la cual trabajo anteriormente_x000a__x000a_EJEMPLO: ROPA Y TEXTILES S.A.S" sqref="E295:G295" xr:uid="{00000000-0002-0000-0100-00006E000000}"/>
    <dataValidation allowBlank="1" showInputMessage="1" showErrorMessage="1" promptTitle="NIT DE LA EMPRESA" prompt="_x000a_Ingrese el numero del NIT de la EMPRESA para la que trabajo teriormente, de no conocerlo o no poder conseguirlo ingrese &quot;NO CUENTO CON EL&quot;_x000a__x000a_ EJEMPLO: 110987263-8_x000a_EJEMPLO: NO CUENTO CON EL_x000a_" sqref="E297:G297" xr:uid="{00000000-0002-0000-0100-00006F000000}"/>
    <dataValidation allowBlank="1" showInputMessage="1" showErrorMessage="1" promptTitle="CARGO" prompt="_x000a_Ingrese en nombre del CARGO que ejercio en la empresa en la que trabajo anteriormente_x000a__x000a_EJEMPLO: ANALISTA DE VENTAS" sqref="E299:G299" xr:uid="{00000000-0002-0000-0100-000070000000}"/>
    <dataValidation type="textLength" operator="greaterThan" allowBlank="1" showInputMessage="1" showErrorMessage="1" errorTitle="CUENTANOS MAS" error="Necesitamos que nos brindes mas informacion , esta pregunta es de suma importancia" promptTitle="CUAL ES SU ACTIVIDAD" prompt=" _x000a_Describanos CON DETALLE que actividad realizo en empresa en la que trabajo anteriormente_x000a__x000a_EJEMPLO: Me dedicaba a la radicacion de documentos para fines fiscales" sqref="E301:G301" xr:uid="{00000000-0002-0000-0100-000071000000}">
      <formula1>60</formula1>
    </dataValidation>
    <dataValidation allowBlank="1" showInputMessage="1" showErrorMessage="1" promptTitle="SALARIO" prompt="_x000a_Ingrese el MONTO MENSUAL que devengo en la empresa para la cual trabajo anteriormente_x000a__x000a_EJEMPLO: $2.000.000" sqref="E303:G303" xr:uid="{00000000-0002-0000-0100-000072000000}"/>
    <dataValidation allowBlank="1" showInputMessage="1" showErrorMessage="1" promptTitle="DIRECCION" prompt="_x000a_Ingrese la DIRECCION de la EMPRESA para la cual trabajo anteriormente_x000a__x000a_EJEMPLO: Calle 5 # 5a-25_x000a__x000a_" sqref="E305:G305" xr:uid="{00000000-0002-0000-0100-000073000000}"/>
    <dataValidation allowBlank="1" showInputMessage="1" showErrorMessage="1" promptTitle="CIUDAD" prompt="_x000a_Ingrese la el NOMBRE DE LA CIUDAD en donde se encuentre la EMPRESA para la que trabajo anteriormente._x000a__x000a_EJEMPLO: CUCUTA_x000a__x000a_" sqref="E307:G307" xr:uid="{00000000-0002-0000-0100-000074000000}"/>
    <dataValidation allowBlank="1" showInputMessage="1" showErrorMessage="1" promptTitle="TELEFONO DE CONTACTO" prompt="_x000a_Ingrese el TELEFONO de la EMPRESA para la que trabajo anteriormente_x000a__x000a_EJEMPLO: 6728787_x000a__x000a_" sqref="E309:G309" xr:uid="{00000000-0002-0000-0100-000075000000}"/>
    <dataValidation allowBlank="1" showInputMessage="1" showErrorMessage="1" promptTitle="FECHA DE INICIO" prompt="_x000a_Ingrese LA FECHA en la que empezo a laborar en la EMPRESA donde trabajo anteriormente_x000a__x000a_EJEMPLO: 1/12/2007_x000a_" sqref="E313:G313" xr:uid="{00000000-0002-0000-0100-000076000000}"/>
    <dataValidation allowBlank="1" showInputMessage="1" showErrorMessage="1" promptTitle="FECHA DE INICIO" prompt="_x000a_Ingrese LA FECHA en la que termino susu labores en la EMPRESA donde trabajo anteriormente_x000a__x000a_EJEMPLO: 1/12/2009_x000a_" sqref="E315:G315" xr:uid="{00000000-0002-0000-0100-000077000000}"/>
    <dataValidation type="list" allowBlank="1" showInputMessage="1" showErrorMessage="1" promptTitle="INGRESOS ADICIONALES" prompt="_x000a_¿Cuenta con ingresos adicionales a su salario como renta, pension o inversiones entre otras?" sqref="E319:G319" xr:uid="{00000000-0002-0000-0100-000078000000}">
      <formula1>"SI,NO"</formula1>
    </dataValidation>
    <dataValidation allowBlank="1" showInputMessage="1" showErrorMessage="1" promptTitle="MONTO INGRESOS ADICIONALES" prompt="_x000a_¿Cual es EL MONTO de los INGRESOS ADICIONALES  que devenga?_x000a__x000a_EJEMPLO: $1.550.000" sqref="E321:G321" xr:uid="{00000000-0002-0000-0100-000079000000}"/>
    <dataValidation type="textLength" operator="greaterThan" allowBlank="1" showInputMessage="1" showErrorMessage="1" errorTitle="CUENTANOS MAS" error="Necesitamos mas detalles en tu respuesta ya que es de suma importancia" promptTitle="ORIGEN INGRESOS ADICIONALES" prompt="_x000a_Cuentenos en DETALLE el ORIGEN de sus INGRESOS ADICIONALES_x000a__x000a_EJEMPLO: Realizo inversiones en el extranjero lo cual me genera ingresos adicionales cada 6 meses_x000a__x000a_EJEMPLO: Soy pensionado de la policia nacional" sqref="E323:G323" xr:uid="{00000000-0002-0000-0100-00007A000000}">
      <formula1>50</formula1>
    </dataValidation>
    <dataValidation type="list" allowBlank="1" showInputMessage="1" showErrorMessage="1" prompt="¿Cuenta con bienes adicionales como inmuebles, vehiculos, locales, terrenos, herencias, invesriones entre otras?_x000a__x000a_EJEMPLO: SI" sqref="E325:G325" xr:uid="{00000000-0002-0000-0100-00007B000000}">
      <formula1>"SI,NO"</formula1>
    </dataValidation>
    <dataValidation allowBlank="1" showInputMessage="1" showErrorMessage="1" promptTitle="DESCRIPCION DE BIENES" prompt="_x000a_Cuentenos detalladamente cuales son sus bienes_x000a__x000a_EJEMPLO: Cuento con 2 casas en la ciudad de medellin, ademas de esto cuento con un lote pequeño arrendado en la ciudad de Ibague" sqref="E327:G327" xr:uid="{00000000-0002-0000-0100-00007C000000}"/>
    <dataValidation type="list" allowBlank="1" showInputMessage="1" showErrorMessage="1" promptTitle="ESTUDIOS DE PREGRADO" prompt="_x000a_¿Cuenta con algun titulo de carrera tecnica, tecnloga, profesional?_x000a__x000a_EJEMPLO: SI_x000a_" sqref="E331:G331" xr:uid="{00000000-0002-0000-0100-00007D000000}">
      <formula1>"SI,NO"</formula1>
    </dataValidation>
    <dataValidation type="list" allowBlank="1" showInputMessage="1" showErrorMessage="1" promptTitle="NIVEL ESTUDIOS" prompt="_x000a_¿Cual es el nivel maximo de estudios terminados?_x000a__x000a_EJEMPLO: Tecnologo" sqref="E333:G333" xr:uid="{00000000-0002-0000-0100-00007E000000}">
      <formula1>"Primaria,Bachillerato,Tecnico,Tecnologo,Profesional,Posgrado,ninguno"</formula1>
    </dataValidation>
    <dataValidation allowBlank="1" showInputMessage="1" showErrorMessage="1" promptTitle="NOMBRE DE LA INSTITUCION" prompt="_x000a_Ingrese el nombre de la INSTITUCION donde curso sus ESTUDIOS PRINCIPALES (basico o pregrado)_x000a__x000a_EJEMPLO: Fundacion Universitaria San Jorge" sqref="E335:G335" xr:uid="{00000000-0002-0000-0100-00007F000000}"/>
    <dataValidation allowBlank="1" showInputMessage="1" showErrorMessage="1" promptTitle="NOMBRE CARRERA" prompt="_x000a_Ingrese el nombre de la CARRERA O CURSO de sus ESTUDIOS PRINCIPALES (basico o pregrado)_x000a__x000a_EJEMPLO: Profesional en Administracion de empresas" sqref="E337:G337" xr:uid="{00000000-0002-0000-0100-000080000000}"/>
    <dataValidation allowBlank="1" showInputMessage="1" showErrorMessage="1" promptTitle="FECHA DE INICIO" prompt="_x000a_Ingrese la FECHA DE INICIO de sus ESTUDIOS PRINCIPALES (basico o pregrado)_x000a__x000a_EJEMPLO: 12/1/2004" sqref="E339:G339" xr:uid="{00000000-0002-0000-0100-000081000000}"/>
    <dataValidation allowBlank="1" showInputMessage="1" showErrorMessage="1" promptTitle="FECHA DE FINALIZACION" prompt="_x000a_Ingrese la FECHA DE FINALIZACION de sus ESTUDIOS PRINCIPALES (basico o pregrado)_x000a__x000a_EJEMPLO: 12/1/2009" sqref="E341:G341" xr:uid="{00000000-0002-0000-0100-000082000000}"/>
    <dataValidation allowBlank="1" showInputMessage="1" showErrorMessage="1" promptTitle="DIRECCION DE LA INSTITUCION" prompt="_x000a_Ingrese LA DIRECCION de la INSTITUCION donde curso sus ESTUDIOS PRINCIPALES (basico o pregrado)_x000a__x000a_EJEMPLO: calle 6 # 14-32" sqref="E345:G345 E358:G358" xr:uid="{00000000-0002-0000-0100-000083000000}"/>
    <dataValidation allowBlank="1" showInputMessage="1" showErrorMessage="1" promptTitle="CIUDAD DE LA INSTITUCION" prompt="_x000a_Ingrese el nombre de la CIUDAD donde se encuentra la INSTITUCION donde curso sus ESTUDIOS PRINCIPALES (basico o pregrado)_x000a__x000a_EJEMPLO: Bogota" sqref="E347:G347" xr:uid="{00000000-0002-0000-0100-000084000000}"/>
    <dataValidation allowBlank="1" showInputMessage="1" showErrorMessage="1" promptTitle="TELEFONO DE LA INSTITUCION" prompt="_x000a_Ingrese el TELEFONO de la INSTITUCION donde curso sus ESTUDIOS PRINCIPALES (basico o pregrado)_x000a__x000a_EJEMPLO: 44355334" sqref="E349:G349" xr:uid="{00000000-0002-0000-0100-000085000000}"/>
    <dataValidation type="list" allowBlank="1" showInputMessage="1" showErrorMessage="1" promptTitle="ACTUALEMENTE ESTUDIA" prompt="_x000a_¿Se encuentra estudiando actualemente?" sqref="E351:G351" xr:uid="{00000000-0002-0000-0100-000086000000}">
      <formula1>"SI,NO"</formula1>
    </dataValidation>
    <dataValidation allowBlank="1" showInputMessage="1" showErrorMessage="1" promptTitle="NOMBRE DE LA INSTITUCION" prompt="_x000a_Ingrese el nombre de la INSTITUCION donde esta cursando sus ESTUDIOS _x000a__x000a_EJEMPLO: Fundacion Universitaria San Jorge" sqref="E355:G355" xr:uid="{00000000-0002-0000-0100-000087000000}"/>
    <dataValidation allowBlank="1" showInputMessage="1" showErrorMessage="1" promptTitle="NOMBRE CARRERA" prompt="_x000a_Ingrese el nombre de la CARRERA O CURSO que se encuentra estudiando_x000a__x000a_EJEMPLO: Profesional en Administracion de empresas" sqref="E353:G353" xr:uid="{00000000-0002-0000-0100-000088000000}"/>
    <dataValidation allowBlank="1" showInputMessage="1" showErrorMessage="1" promptTitle="DIRECCION DE LA INSTITUCION" prompt="_x000a_Ingrese LA DIRECCION de la INSTITUCION donde esta cursando susu estudios_x000a__x000a_EJEMPLO: calle 6 # 14-32" sqref="E357:G357" xr:uid="{00000000-0002-0000-0100-000089000000}"/>
    <dataValidation allowBlank="1" showInputMessage="1" showErrorMessage="1" promptTitle="CIUDAD DE LA INSTITUCION" prompt="_x000a_Ingrese el nombre de la CIUDAD donde se encuentra la INSTITUCION en la que esta cursando sus estudios_x000a__x000a_EJEMPLO: VILLAVICENCIO" sqref="E359:G359" xr:uid="{00000000-0002-0000-0100-00008A000000}"/>
    <dataValidation allowBlank="1" showInputMessage="1" showErrorMessage="1" promptTitle="DIRECCION DE LA INSTITUCION" prompt="_x000a_Ingrese el TELEFONO de la INSTITUCION donde esta cursando susu estudios_x000a__x000a_EJEMPLO: 44355334" sqref="E361:G361" xr:uid="{00000000-0002-0000-0100-00008B000000}"/>
    <dataValidation allowBlank="1" showInputMessage="1" showErrorMessage="1" promptTitle="QUE LE GUSTARIA ESTUDIAR" prompt="_x000a_¿Que carrera o curso le gustaria estudiar en un futuro?_x000a__x000a_EJEMPLO: Tecnico en salud dental" sqref="E363:G363" xr:uid="{00000000-0002-0000-0100-00008C000000}"/>
    <dataValidation type="list" allowBlank="1" showInputMessage="1" showErrorMessage="1" promptTitle="FUERZAS MILITARES" prompt="_x000a_¿Está o estuvo vinculado a las fuerzas militares de Colombia?" sqref="E365:G365" xr:uid="{00000000-0002-0000-0100-00008D000000}">
      <formula1>"SI,NO"</formula1>
    </dataValidation>
    <dataValidation allowBlank="1" showInputMessage="1" showErrorMessage="1" promptTitle="RANGO MILITAR" prompt="_x000a_¿Cual es o cual fue su mayor rango militar?_x000a__x000a_EJEMPLO: Sargento Mayor de comando" sqref="E367:G369" xr:uid="{00000000-0002-0000-0100-00008E000000}"/>
    <dataValidation type="list" allowBlank="1" showInputMessage="1" showErrorMessage="1" promptTitle="SU MADRE HA IDO A USA" prompt="_x000a_Indiquenos los si su madre HA IDO O VIVE EN LOS ESTADOS UNIDOS si no lo sabe o no ha estado en USA ingrese &quot;NO APLICA&quot;_x000a__x000a_EJEMPLO: Si ha ido a usa (legal)" sqref="E237:G237" xr:uid="{00000000-0002-0000-0100-00008F000000}">
      <formula1>"Si ha ido (legal), Si ha ido (ilegal),Reside en USA (legal residente), Reside en USA (ilegal), NO APLICA"</formula1>
    </dataValidation>
    <dataValidation allowBlank="1" showInputMessage="1" showErrorMessage="1" promptTitle="FECHA VIAJE A EE. UU." prompt="_x000a_Ingrese la fecha de su ULTIMO viaje a los estados unidos, en caso de haber ido a pesar de haber poseido visa ingrese &quot;NO APLICA&quot;_x000a__x000a_EJEMPLO: 14/02/2015_x000a__x000a_EJEMPLO: NO APLICA_x000a_" sqref="E117:G117" xr:uid="{00000000-0002-0000-0100-000090000000}"/>
    <dataValidation type="list" allowBlank="1" showInputMessage="1" showErrorMessage="1" promptTitle="CANCELACION DE VISA" prompt="_x000a_En alguna ocasion su VISA fue CANCELADA o le fue RETIRADA_x000a__x000a_EJEMPLO: SI" sqref="E125:G125" xr:uid="{00000000-0002-0000-0100-000091000000}">
      <formula1>"SI,NO"</formula1>
    </dataValidation>
    <dataValidation allowBlank="1" showInputMessage="1" showErrorMessage="1" promptTitle="FECHA CANCELACION" prompt="_x000a_En el caso de que le hayan CANCELADO o RETIRADO su visado indiquenos la fecha en que esto ocurrio._x000a__x000a_EJEMPLO: 12/06/1999" sqref="E127:G127" xr:uid="{00000000-0002-0000-0100-000092000000}"/>
    <dataValidation type="list" allowBlank="1" showInputMessage="1" showErrorMessage="1" promptTitle="DEPORTACION" prompt="_x000a_¿En su viaje a los Estados unidos fue DEPORTADO a su pais de origen?_x000a__x000a_EJEMPLO: SI_x000a_" sqref="E111:G111" xr:uid="{00000000-0002-0000-0100-000093000000}">
      <formula1>"SI,NO"</formula1>
    </dataValidation>
    <dataValidation type="textLength" operator="greaterThan" allowBlank="1" showInputMessage="1" showErrorMessage="1" errorTitle="CUENTANOS MAS" error="Necesitamos que nos des una explicacion mas extensa de tu deportacion" promptTitle="DEPORTACION EXPLICACION" prompt="_x000a_Porfavor cuentenos en DETALLE la razon de su DEPORTACION_x000a__x000a_EJEMPLO: fui deportado de vuelta a colombia ya que fui a los Estados unidos con una visa falsa y un oficial consular se dio cuenta iniciando asi mi proceso de deportacion._x000a_" sqref="E113:G113" xr:uid="{00000000-0002-0000-0100-000094000000}">
      <formula1>100</formula1>
    </dataValidation>
    <dataValidation allowBlank="1" showErrorMessage="1" promptTitle="DEPORTACION" prompt="_x000a_¿En su viaje a los Estados unidos fue DEPORTADO a su pais de origen?_x000a__x000a_EJEMPLO: SI_x000a_" sqref="E112:G112" xr:uid="{00000000-0002-0000-0100-000095000000}"/>
    <dataValidation type="textLength" operator="greaterThan" allowBlank="1" showInputMessage="1" showErrorMessage="1" errorTitle="CUENTANOS MAS" error="Necesitamos mas informacion acerca de la perdida de tu pasaporte" promptTitle="PERDIDA PASAPORTE EXPLICACION" prompt="_x000a_cuentenos detalladamente como perdio su pasaporte, incluya informacion como EL LUGAR y LA FECHA_x000a__x000a_EJEMPLO: Perdi mi pasaporte en enero del 2019 debido a un atraco , esto sucedio en la ciudad de bucaramanga" sqref="E99:G99" xr:uid="{00000000-0002-0000-0100-000096000000}">
      <formula1>30</formula1>
    </dataValidation>
    <dataValidation allowBlank="1" showErrorMessage="1" promptTitle="PERDIDA PASAPORTE" prompt="_x000a_¿Has PERDIDO tu pasaporte o ha sido ROBADO en alguna ocasion?" sqref="E98:G98" xr:uid="{00000000-0002-0000-0100-000097000000}"/>
    <dataValidation allowBlank="1" showInputMessage="1" showErrorMessage="1" promptTitle="DESTINO ULTIMO VIAJE A EE. UU." prompt="_x000a_En el caso de que SI hayas estado en EE. UU. ¿cual fue el destino que visitaste?_x000a__x000a_EJEMPLO: Orlando , Florida" sqref="E109:G109" xr:uid="{00000000-0002-0000-0100-000098000000}"/>
    <dataValidation type="textLength" operator="greaterThan" allowBlank="1" showInputMessage="1" showErrorMessage="1" errorTitle="CUENTANOS MAS" error="_x000a_Necesitamos mas informacion en esta pregunta, cuentanos mas" promptTitle="PROCESOS DE MIGRACION " prompt="_x000a_Cuentanos mas acerca de tu proceso de migracion (DIFERENTE A VISADO) _x000a__x000a_EJEMPLO: en el año 2000 hice parte de una peticion de asilo politico que no fue aprobada." sqref="E131:G131" xr:uid="{00000000-0002-0000-0100-000099000000}">
      <formula1>60</formula1>
    </dataValidation>
    <dataValidation type="date" operator="greaterThan" allowBlank="1" showInputMessage="1" showErrorMessage="1" errorTitle="FECHA NO VALIDA" error="Ingresa una fecha diferente" promptTitle="FECHA DE IDA" prompt="_x000a_Porfavor ingresa la fecha tentativa en la que te quieres IR a los Estados Unidos_x000a__x000a_EJEMPLO: 15/06/2019" sqref="E172:G172" xr:uid="{00000000-0002-0000-0100-00009A000000}">
      <formula1>TODAY()</formula1>
    </dataValidation>
    <dataValidation type="list" allowBlank="1" showInputMessage="1" showErrorMessage="1" promptTitle="RESERVAS DE VIAJE" prompt="_x000a_¿Cuentas con reservas de viaje o hoteleras para tu viaje a EE. UU.?_x000a__x000a_EJEMPLO: SI" sqref="E198:G198" xr:uid="{00000000-0002-0000-0100-00009B000000}">
      <formula1>"SI,NO"</formula1>
    </dataValidation>
    <dataValidation type="textLength" operator="greaterThan" allowBlank="1" showInputMessage="1" showErrorMessage="1" errorTitle="CUENTANOS MAS" error="Necesitamos que nos des una explicacion mas extensa" promptTitle="CUENTANOS MAS" prompt="_x000a_Cuentenos mas acerca de tu reserva de viaje YA ADQUIRIDO_x000a__x000a_EJEMPLO: tengo una reserva y vuelos pagados para hospedarme en el hotel Hilton en Miami del 25 de novimbre al 30 de Noviembre de este año_x000a_" sqref="E200:G200" xr:uid="{00000000-0002-0000-0100-00009C000000}">
      <formula1>60</formula1>
    </dataValidation>
    <dataValidation allowBlank="1" showInputMessage="1" showErrorMessage="1" promptTitle="NOMBRE OTRA NACIONALIDAD" prompt="_x000a_Ingrese la(s) otra(s) nacionalidad(es) que posee_x000a__x000a_EJEMPLO: venezolana y ecuatoriana" sqref="E47:G47" xr:uid="{00000000-0002-0000-0100-00009D000000}"/>
    <dataValidation allowBlank="1" showInputMessage="1" showErrorMessage="1" promptTitle="INFORMACION ADICIONAL" prompt="_x000a_Utilice este espacio para contarnos cualquier informacion adicional pertinente al proceso de su visa" sqref="E370:G371" xr:uid="{00000000-0002-0000-0100-00009E000000}"/>
    <dataValidation allowBlank="1" showInputMessage="1" showErrorMessage="1" promptTitle="NOMBRE COMPLETO PAREJA" prompt="_x000a_Ingresa el nombre completo de tu pareja expareja (en caso de viudez o separacion)_x000a__x000a__x000a_EJEMPLO: Maria Camilo Mendez Gonzalez_x000a_" sqref="E81:G81" xr:uid="{00000000-0002-0000-0100-00009F000000}"/>
    <dataValidation allowBlank="1" showInputMessage="1" showErrorMessage="1" promptTitle="F. NACIMIENTO COMPLETO PAREJA" prompt="_x000a_Ingresa la fecha de nacimiento de tu PAREJA expareja (en caso de viudez o separacion)_x000a__x000a__x000a_EJEMPLO: 11/4/1994_x000a_" sqref="E79:G79" xr:uid="{00000000-0002-0000-0100-0000A0000000}"/>
    <dataValidation type="list" allowBlank="1" showInputMessage="1" showErrorMessage="1" promptTitle="INFORMACION ADICIONAL" prompt="_x000a_Utilice este espacio para contarnos cualquier informacion adicional pertinente al proceso de su visa" sqref="G373 G375" xr:uid="{00000000-0002-0000-0100-0000A1000000}">
      <mc:AlternateContent xmlns:x12ac="http://schemas.microsoft.com/office/spreadsheetml/2011/1/ac" xmlns:mc="http://schemas.openxmlformats.org/markup-compatibility/2006">
        <mc:Choice Requires="x12ac">
          <x12ac:list>"""SI AUTORIZO"""</x12ac:list>
        </mc:Choice>
        <mc:Fallback>
          <formula1>"""SI AUTORIZO"""</formula1>
        </mc:Fallback>
      </mc:AlternateContent>
    </dataValidation>
    <dataValidation allowBlank="1" showInputMessage="1" showErrorMessage="1" promptTitle="NOMBRE COMPLETO AUTORIZACION" prompt="_x000a_Ingrese su nombre completo como requisito final para la finalizacion de su pre-formulario, siendo este ACEPTACION Y AUTORIZACION directa de las condiciones dadas anteriormente." sqref="E374:G374" xr:uid="{00000000-0002-0000-0100-0000A2000000}"/>
    <dataValidation allowBlank="1" showInputMessage="1" showErrorMessage="1" promptTitle="CEDULA DE CIUDADANIA" prompt="_x000a_Ingrese su nombre NUMERO DE DOCUMENTO DE IDENTIDAD como requisito final para la finalizacion de su pre-formulario, siendo este ACEPTACION Y AUTORIZACION directa de las condiciones dadas anteriormente." sqref="E376:G377" xr:uid="{00000000-0002-0000-0100-0000A3000000}"/>
    <dataValidation type="list" allowBlank="1" showInputMessage="1" showErrorMessage="1" promptTitle="AUTORIZACION Y ACEPTACION" prompt="_x000a_Ingresando la opcion SI AUTORIZO, acepta y autoriza todas las condiciones dadas por INTERNATIONAL VISA ADVICE en este documento" sqref="E378:G378" xr:uid="{00000000-0002-0000-0100-0000A4000000}">
      <mc:AlternateContent xmlns:x12ac="http://schemas.microsoft.com/office/spreadsheetml/2011/1/ac" xmlns:mc="http://schemas.openxmlformats.org/markup-compatibility/2006">
        <mc:Choice Requires="x12ac">
          <x12ac:list>"""SI AUTORIZO"""</x12ac:list>
        </mc:Choice>
        <mc:Fallback>
          <formula1>"""SI AUTORIZO"""</formula1>
        </mc:Fallback>
      </mc:AlternateContent>
    </dataValidation>
    <dataValidation type="list" allowBlank="1" showInputMessage="1" showErrorMessage="1" promptTitle="ESTA USTED PENSIONADO" prompt="_x000a_¿Se encuentra usted pensionado en este momento?" sqref="E282:G282" xr:uid="{00000000-0002-0000-0100-0000A5000000}">
      <formula1>"SI,NO"</formula1>
    </dataValidation>
    <dataValidation type="textLength" operator="greaterThan" allowBlank="1" showInputMessage="1" showErrorMessage="1" promptTitle="DESCRIPCION DE PENSION" prompt="_x000a_Cuentenos en detalle acerca de su pension, ingrese datos como: año en que recibio su pension, empresa por la cual se pensiono, tipo de pension y monto de la misma_x000a__x000a_EJEMPLO: Me pensione en el 2005 de la p. nacional despues de mas de 30 años de servicio " sqref="E284:G284" xr:uid="{00000000-0002-0000-0100-0000A6000000}">
      <formula1>60</formula1>
    </dataValidation>
    <dataValidation type="list" allowBlank="1" showInputMessage="1" showErrorMessage="1" promptTitle="ESTA USTED JUBILADO" prompt="_x000a_¿Se encuentra usted en estado de jubilacion?" sqref="E286:G286" xr:uid="{00000000-0002-0000-0100-0000A7000000}">
      <formula1>"SI,NO"</formula1>
    </dataValidation>
    <dataValidation type="list" allowBlank="1" showInputMessage="1" showErrorMessage="1" promptTitle="COTIZA SALUD" prompt="_x000a_¿Cotiza usted salud actualmente?" sqref="E67:G67" xr:uid="{00000000-0002-0000-0100-0000A8000000}">
      <formula1>"SI,NO"</formula1>
    </dataValidation>
    <dataValidation type="list" allowBlank="1" showInputMessage="1" showErrorMessage="1" promptTitle="REGIME DE SALUD" prompt="_x000a_¿Bajo que regimen cotiza actualmente salud?_x000a__x000a_EJEMPLO: Regimen contributivo_x000a_" sqref="E69:G69" xr:uid="{00000000-0002-0000-0100-0000A9000000}">
      <formula1>"REGIMEN CONTRIBUTIVO,REGIMEN SUBSIDIADO"</formula1>
    </dataValidation>
    <dataValidation type="list" allowBlank="1" showInputMessage="1" showErrorMessage="1" promptTitle="TIENE HIJOS" prompt="_x000a_¿Tiene usted algun hijo(a)?_x000a__x000a_EJEMPLO:SI" sqref="E71:G71" xr:uid="{00000000-0002-0000-0100-0000AA000000}">
      <formula1>"SI,NO"</formula1>
    </dataValidation>
    <dataValidation allowBlank="1" showInputMessage="1" showErrorMessage="1" promptTitle="¿CUANTOS HIJOS TIENE?" prompt="_x000a_Ingrese el numero de hijos que tiene actualmente_x000a__x000a_EJEMPLO: 3" sqref="E73" xr:uid="{00000000-0002-0000-0100-0000AB000000}"/>
    <dataValidation type="list" allowBlank="1" showInputMessage="1" showErrorMessage="1" promptTitle="NEGACION: ESTADO CIVIL" prompt="_x000a_Cuando le NEGARON la visa que diligencio cuando le preguntaron acerca de su ESTADO CIVIL_x000a_EJEMPLO: la primera vez dije que era CASADO_x000a__x000a_" sqref="E159:G159" xr:uid="{00000000-0002-0000-0100-0000AC000000}">
      <formula1>"Soltero,Casado,Viudo,Union libre,Union civil,otra"</formula1>
    </dataValidation>
    <dataValidation allowBlank="1" showInputMessage="1" showErrorMessage="1" promptTitle="NOMBRE COMPLETO PAREJA" prompt="_x000a_Ingresa el nombre completo de tu pareja o expareja (en caso de viudez o separacion)_x000a__x000a_EJEMPLO: Maria Camilo Mendez Gonzalez_x000a_" sqref="E77:G77" xr:uid="{00000000-0002-0000-0100-0000AD000000}"/>
    <dataValidation allowBlank="1" showInputMessage="1" showErrorMessage="1" promptTitle="COPIA Y PEGA TU RED SOCIAL" prompt="_x000a_COPIA y PEGA el LINK de todas las redes sociales que mencionaste en el punto anterior._x000a_ _x000a_EJEMPLO: facebook.com/ejemplored ; intagram.com/juanita_x000a_" sqref="E65:G65" xr:uid="{00000000-0002-0000-0100-0000AE000000}"/>
    <dataValidation allowBlank="1" showInputMessage="1" showErrorMessage="1" promptTitle="N° DE TARJETA PROFESIONAL" prompt="_x000a_Si cuenta con una tarjeta profesiona ingrese el NUMERO de la misma, si no cuenta con tarjeta profesional ingrese &quot;NO APLICA&quot;_x000a__x000a_EJEMPLO: 101231-1_x000a__x000a_EJEMPLO: NO APLICA" sqref="E343:G343" xr:uid="{00000000-0002-0000-0100-0000AF000000}"/>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158" id="{9FBD6901-150B-4BC0-B898-EC51AD196F48}">
            <x14:iconSet iconSet="3Symbols2" custom="1">
              <x14:cfvo type="percent">
                <xm:f>0</xm:f>
              </x14:cfvo>
              <x14:cfvo type="num">
                <xm:f>0</xm:f>
              </x14:cfvo>
              <x14:cfvo type="num">
                <xm:f>1</xm:f>
              </x14:cfvo>
              <x14:cfIcon iconSet="3Symbols2" iconId="0"/>
              <x14:cfIcon iconSet="3Symbols2" iconId="0"/>
              <x14:cfIcon iconSet="3Symbols2" iconId="2"/>
            </x14:iconSet>
          </x14:cfRule>
          <xm:sqref>H166</xm:sqref>
        </x14:conditionalFormatting>
        <x14:conditionalFormatting xmlns:xm="http://schemas.microsoft.com/office/excel/2006/main">
          <x14:cfRule type="iconSet" priority="152" id="{0C685B40-9FD1-49E9-9435-B904CC03C169}">
            <x14:iconSet iconSet="3Symbols2" custom="1">
              <x14:cfvo type="percent">
                <xm:f>0</xm:f>
              </x14:cfvo>
              <x14:cfvo type="num">
                <xm:f>0</xm:f>
              </x14:cfvo>
              <x14:cfvo type="num">
                <xm:f>1</xm:f>
              </x14:cfvo>
              <x14:cfIcon iconSet="3Symbols2" iconId="0"/>
              <x14:cfIcon iconSet="3Symbols2" iconId="0"/>
              <x14:cfIcon iconSet="3Symbols2" iconId="2"/>
            </x14:iconSet>
          </x14:cfRule>
          <xm:sqref>H163:H164</xm:sqref>
        </x14:conditionalFormatting>
        <x14:conditionalFormatting xmlns:xm="http://schemas.microsoft.com/office/excel/2006/main">
          <x14:cfRule type="iconSet" priority="149" id="{0697DEDA-290F-4BBF-8D31-E5B2A1DE9E4D}">
            <x14:iconSet iconSet="3Symbols2" custom="1">
              <x14:cfvo type="percent">
                <xm:f>0</xm:f>
              </x14:cfvo>
              <x14:cfvo type="num">
                <xm:f>0</xm:f>
              </x14:cfvo>
              <x14:cfvo type="num">
                <xm:f>1</xm:f>
              </x14:cfvo>
              <x14:cfIcon iconSet="3Symbols2" iconId="0"/>
              <x14:cfIcon iconSet="3Symbols2" iconId="0"/>
              <x14:cfIcon iconSet="3Symbols2" iconId="2"/>
            </x14:iconSet>
          </x14:cfRule>
          <xm:sqref>H168:H204</xm:sqref>
        </x14:conditionalFormatting>
        <x14:conditionalFormatting xmlns:xm="http://schemas.microsoft.com/office/excel/2006/main">
          <x14:cfRule type="iconSet" priority="142" id="{5C8D7D9D-931E-4EB8-A769-A3119CA82D8C}">
            <x14:iconSet iconSet="3Symbols2" custom="1">
              <x14:cfvo type="percent">
                <xm:f>0</xm:f>
              </x14:cfvo>
              <x14:cfvo type="num">
                <xm:f>0</xm:f>
              </x14:cfvo>
              <x14:cfvo type="num">
                <xm:f>1</xm:f>
              </x14:cfvo>
              <x14:cfIcon iconSet="3Symbols2" iconId="0"/>
              <x14:cfIcon iconSet="3Symbols2" iconId="0"/>
              <x14:cfIcon iconSet="3Symbols2" iconId="2"/>
            </x14:iconSet>
          </x14:cfRule>
          <xm:sqref>H209</xm:sqref>
        </x14:conditionalFormatting>
        <x14:conditionalFormatting xmlns:xm="http://schemas.microsoft.com/office/excel/2006/main">
          <x14:cfRule type="iconSet" priority="141" id="{D6B352B6-A4E0-49AE-9850-555847D7E1A9}">
            <x14:iconSet iconSet="3Symbols2" custom="1">
              <x14:cfvo type="percent">
                <xm:f>0</xm:f>
              </x14:cfvo>
              <x14:cfvo type="num">
                <xm:f>0</xm:f>
              </x14:cfvo>
              <x14:cfvo type="num">
                <xm:f>1</xm:f>
              </x14:cfvo>
              <x14:cfIcon iconSet="3Symbols2" iconId="0"/>
              <x14:cfIcon iconSet="3Symbols2" iconId="0"/>
              <x14:cfIcon iconSet="3Symbols2" iconId="2"/>
            </x14:iconSet>
          </x14:cfRule>
          <xm:sqref>H211</xm:sqref>
        </x14:conditionalFormatting>
        <x14:conditionalFormatting xmlns:xm="http://schemas.microsoft.com/office/excel/2006/main">
          <x14:cfRule type="iconSet" priority="140" id="{1884EBA6-E4FB-46C4-9B2B-63001254DBED}">
            <x14:iconSet iconSet="3Symbols2" custom="1">
              <x14:cfvo type="percent">
                <xm:f>0</xm:f>
              </x14:cfvo>
              <x14:cfvo type="num">
                <xm:f>0</xm:f>
              </x14:cfvo>
              <x14:cfvo type="num">
                <xm:f>1</xm:f>
              </x14:cfvo>
              <x14:cfIcon iconSet="3Symbols2" iconId="0"/>
              <x14:cfIcon iconSet="3Symbols2" iconId="0"/>
              <x14:cfIcon iconSet="3Symbols2" iconId="2"/>
            </x14:iconSet>
          </x14:cfRule>
          <xm:sqref>H213</xm:sqref>
        </x14:conditionalFormatting>
        <x14:conditionalFormatting xmlns:xm="http://schemas.microsoft.com/office/excel/2006/main">
          <x14:cfRule type="iconSet" priority="139" id="{4EEEF92F-0947-432A-9234-52A92AC4B681}">
            <x14:iconSet iconSet="3Symbols2" custom="1">
              <x14:cfvo type="percent">
                <xm:f>0</xm:f>
              </x14:cfvo>
              <x14:cfvo type="num">
                <xm:f>0</xm:f>
              </x14:cfvo>
              <x14:cfvo type="num">
                <xm:f>1</xm:f>
              </x14:cfvo>
              <x14:cfIcon iconSet="3Symbols2" iconId="0"/>
              <x14:cfIcon iconSet="3Symbols2" iconId="0"/>
              <x14:cfIcon iconSet="3Symbols2" iconId="2"/>
            </x14:iconSet>
          </x14:cfRule>
          <xm:sqref>H215</xm:sqref>
        </x14:conditionalFormatting>
        <x14:conditionalFormatting xmlns:xm="http://schemas.microsoft.com/office/excel/2006/main">
          <x14:cfRule type="iconSet" priority="138" id="{396CD930-4938-4B66-B09D-B71803D7D28E}">
            <x14:iconSet iconSet="3Symbols2" custom="1">
              <x14:cfvo type="percent">
                <xm:f>0</xm:f>
              </x14:cfvo>
              <x14:cfvo type="num">
                <xm:f>0</xm:f>
              </x14:cfvo>
              <x14:cfvo type="num">
                <xm:f>1</xm:f>
              </x14:cfvo>
              <x14:cfIcon iconSet="3Symbols2" iconId="0"/>
              <x14:cfIcon iconSet="3Symbols2" iconId="0"/>
              <x14:cfIcon iconSet="3Symbols2" iconId="2"/>
            </x14:iconSet>
          </x14:cfRule>
          <xm:sqref>H217</xm:sqref>
        </x14:conditionalFormatting>
        <x14:conditionalFormatting xmlns:xm="http://schemas.microsoft.com/office/excel/2006/main">
          <x14:cfRule type="iconSet" priority="137" id="{A658268E-3242-4BD1-B8B7-9862F274AD3D}">
            <x14:iconSet iconSet="3Symbols2" custom="1">
              <x14:cfvo type="percent">
                <xm:f>0</xm:f>
              </x14:cfvo>
              <x14:cfvo type="num">
                <xm:f>0</xm:f>
              </x14:cfvo>
              <x14:cfvo type="num">
                <xm:f>1</xm:f>
              </x14:cfvo>
              <x14:cfIcon iconSet="3Symbols2" iconId="0"/>
              <x14:cfIcon iconSet="3Symbols2" iconId="0"/>
              <x14:cfIcon iconSet="3Symbols2" iconId="2"/>
            </x14:iconSet>
          </x14:cfRule>
          <xm:sqref>H219</xm:sqref>
        </x14:conditionalFormatting>
        <x14:conditionalFormatting xmlns:xm="http://schemas.microsoft.com/office/excel/2006/main">
          <x14:cfRule type="iconSet" priority="136" id="{461C03A5-5838-4901-BD2B-679AF3631736}">
            <x14:iconSet iconSet="3Symbols2" custom="1">
              <x14:cfvo type="percent">
                <xm:f>0</xm:f>
              </x14:cfvo>
              <x14:cfvo type="num">
                <xm:f>0</xm:f>
              </x14:cfvo>
              <x14:cfvo type="num">
                <xm:f>1</xm:f>
              </x14:cfvo>
              <x14:cfIcon iconSet="3Symbols2" iconId="0"/>
              <x14:cfIcon iconSet="3Symbols2" iconId="0"/>
              <x14:cfIcon iconSet="3Symbols2" iconId="2"/>
            </x14:iconSet>
          </x14:cfRule>
          <xm:sqref>H221</xm:sqref>
        </x14:conditionalFormatting>
        <x14:conditionalFormatting xmlns:xm="http://schemas.microsoft.com/office/excel/2006/main">
          <x14:cfRule type="iconSet" priority="135" id="{5C6D826A-6543-4E3E-8A69-6D3C2F0F4B8B}">
            <x14:iconSet iconSet="3Symbols2" custom="1">
              <x14:cfvo type="percent">
                <xm:f>0</xm:f>
              </x14:cfvo>
              <x14:cfvo type="num">
                <xm:f>0</xm:f>
              </x14:cfvo>
              <x14:cfvo type="num">
                <xm:f>1</xm:f>
              </x14:cfvo>
              <x14:cfIcon iconSet="3Symbols2" iconId="0"/>
              <x14:cfIcon iconSet="3Symbols2" iconId="0"/>
              <x14:cfIcon iconSet="3Symbols2" iconId="2"/>
            </x14:iconSet>
          </x14:cfRule>
          <xm:sqref>H225</xm:sqref>
        </x14:conditionalFormatting>
        <x14:conditionalFormatting xmlns:xm="http://schemas.microsoft.com/office/excel/2006/main">
          <x14:cfRule type="iconSet" priority="134" id="{E9ED7B83-C005-48E8-9C72-C9276C429FED}">
            <x14:iconSet iconSet="3Symbols2" custom="1">
              <x14:cfvo type="percent">
                <xm:f>0</xm:f>
              </x14:cfvo>
              <x14:cfvo type="num">
                <xm:f>0</xm:f>
              </x14:cfvo>
              <x14:cfvo type="num">
                <xm:f>1</xm:f>
              </x14:cfvo>
              <x14:cfIcon iconSet="3Symbols2" iconId="0"/>
              <x14:cfIcon iconSet="3Symbols2" iconId="0"/>
              <x14:cfIcon iconSet="3Symbols2" iconId="2"/>
            </x14:iconSet>
          </x14:cfRule>
          <xm:sqref>H227</xm:sqref>
        </x14:conditionalFormatting>
        <x14:conditionalFormatting xmlns:xm="http://schemas.microsoft.com/office/excel/2006/main">
          <x14:cfRule type="iconSet" priority="133" id="{960921E5-AC8A-4F66-894B-0D708A0EBAB1}">
            <x14:iconSet iconSet="3Symbols2" custom="1">
              <x14:cfvo type="percent">
                <xm:f>0</xm:f>
              </x14:cfvo>
              <x14:cfvo type="num">
                <xm:f>0</xm:f>
              </x14:cfvo>
              <x14:cfvo type="num">
                <xm:f>1</xm:f>
              </x14:cfvo>
              <x14:cfIcon iconSet="3Symbols2" iconId="0"/>
              <x14:cfIcon iconSet="3Symbols2" iconId="0"/>
              <x14:cfIcon iconSet="3Symbols2" iconId="2"/>
            </x14:iconSet>
          </x14:cfRule>
          <xm:sqref>H229</xm:sqref>
        </x14:conditionalFormatting>
        <x14:conditionalFormatting xmlns:xm="http://schemas.microsoft.com/office/excel/2006/main">
          <x14:cfRule type="iconSet" priority="132" id="{B2B2E56E-980A-47BE-AE7C-C80A0B5DC1FF}">
            <x14:iconSet iconSet="3Symbols2" custom="1">
              <x14:cfvo type="percent">
                <xm:f>0</xm:f>
              </x14:cfvo>
              <x14:cfvo type="num">
                <xm:f>0</xm:f>
              </x14:cfvo>
              <x14:cfvo type="num">
                <xm:f>1</xm:f>
              </x14:cfvo>
              <x14:cfIcon iconSet="3Symbols2" iconId="0"/>
              <x14:cfIcon iconSet="3Symbols2" iconId="0"/>
              <x14:cfIcon iconSet="3Symbols2" iconId="2"/>
            </x14:iconSet>
          </x14:cfRule>
          <xm:sqref>H231</xm:sqref>
        </x14:conditionalFormatting>
        <x14:conditionalFormatting xmlns:xm="http://schemas.microsoft.com/office/excel/2006/main">
          <x14:cfRule type="iconSet" priority="131" id="{636D2B02-D509-406B-81C0-C8A853F3C9C1}">
            <x14:iconSet iconSet="3Symbols2" custom="1">
              <x14:cfvo type="percent">
                <xm:f>0</xm:f>
              </x14:cfvo>
              <x14:cfvo type="num">
                <xm:f>0</xm:f>
              </x14:cfvo>
              <x14:cfvo type="num">
                <xm:f>1</xm:f>
              </x14:cfvo>
              <x14:cfIcon iconSet="3Symbols2" iconId="0"/>
              <x14:cfIcon iconSet="3Symbols2" iconId="0"/>
              <x14:cfIcon iconSet="3Symbols2" iconId="2"/>
            </x14:iconSet>
          </x14:cfRule>
          <xm:sqref>H233</xm:sqref>
        </x14:conditionalFormatting>
        <x14:conditionalFormatting xmlns:xm="http://schemas.microsoft.com/office/excel/2006/main">
          <x14:cfRule type="iconSet" priority="130" id="{946561BC-18E3-4800-83A8-023068A45FC0}">
            <x14:iconSet iconSet="3Symbols2" custom="1">
              <x14:cfvo type="percent">
                <xm:f>0</xm:f>
              </x14:cfvo>
              <x14:cfvo type="num">
                <xm:f>0</xm:f>
              </x14:cfvo>
              <x14:cfvo type="num">
                <xm:f>1</xm:f>
              </x14:cfvo>
              <x14:cfIcon iconSet="3Symbols2" iconId="0"/>
              <x14:cfIcon iconSet="3Symbols2" iconId="0"/>
              <x14:cfIcon iconSet="3Symbols2" iconId="2"/>
            </x14:iconSet>
          </x14:cfRule>
          <xm:sqref>H235</xm:sqref>
        </x14:conditionalFormatting>
        <x14:conditionalFormatting xmlns:xm="http://schemas.microsoft.com/office/excel/2006/main">
          <x14:cfRule type="iconSet" priority="129" id="{298D46C8-958C-4B30-8A22-D6E8FF965898}">
            <x14:iconSet iconSet="3Symbols2" custom="1">
              <x14:cfvo type="percent">
                <xm:f>0</xm:f>
              </x14:cfvo>
              <x14:cfvo type="num">
                <xm:f>0</xm:f>
              </x14:cfvo>
              <x14:cfvo type="num">
                <xm:f>1</xm:f>
              </x14:cfvo>
              <x14:cfIcon iconSet="3Symbols2" iconId="0"/>
              <x14:cfIcon iconSet="3Symbols2" iconId="0"/>
              <x14:cfIcon iconSet="3Symbols2" iconId="2"/>
            </x14:iconSet>
          </x14:cfRule>
          <xm:sqref>H237</xm:sqref>
        </x14:conditionalFormatting>
        <x14:conditionalFormatting xmlns:xm="http://schemas.microsoft.com/office/excel/2006/main">
          <x14:cfRule type="iconSet" priority="128" id="{940AFF6B-B988-463D-9AF2-216EA9813560}">
            <x14:iconSet iconSet="3Symbols2" custom="1">
              <x14:cfvo type="percent">
                <xm:f>0</xm:f>
              </x14:cfvo>
              <x14:cfvo type="num">
                <xm:f>0</xm:f>
              </x14:cfvo>
              <x14:cfvo type="num">
                <xm:f>1</xm:f>
              </x14:cfvo>
              <x14:cfIcon iconSet="3Symbols2" iconId="0"/>
              <x14:cfIcon iconSet="3Symbols2" iconId="0"/>
              <x14:cfIcon iconSet="3Symbols2" iconId="2"/>
            </x14:iconSet>
          </x14:cfRule>
          <xm:sqref>H241</xm:sqref>
        </x14:conditionalFormatting>
        <x14:conditionalFormatting xmlns:xm="http://schemas.microsoft.com/office/excel/2006/main">
          <x14:cfRule type="iconSet" priority="127" id="{8D40FEB8-26D2-49B8-951C-31276EE6BF23}">
            <x14:iconSet iconSet="3Symbols2" custom="1">
              <x14:cfvo type="percent">
                <xm:f>0</xm:f>
              </x14:cfvo>
              <x14:cfvo type="num">
                <xm:f>0</xm:f>
              </x14:cfvo>
              <x14:cfvo type="num">
                <xm:f>1</xm:f>
              </x14:cfvo>
              <x14:cfIcon iconSet="3Symbols2" iconId="0"/>
              <x14:cfIcon iconSet="3Symbols2" iconId="0"/>
              <x14:cfIcon iconSet="3Symbols2" iconId="2"/>
            </x14:iconSet>
          </x14:cfRule>
          <xm:sqref>H243</xm:sqref>
        </x14:conditionalFormatting>
        <x14:conditionalFormatting xmlns:xm="http://schemas.microsoft.com/office/excel/2006/main">
          <x14:cfRule type="iconSet" priority="126" id="{D4D381D5-70CF-46B4-A229-777FA372B413}">
            <x14:iconSet iconSet="3Symbols2" custom="1">
              <x14:cfvo type="percent">
                <xm:f>0</xm:f>
              </x14:cfvo>
              <x14:cfvo type="num">
                <xm:f>0</xm:f>
              </x14:cfvo>
              <x14:cfvo type="num">
                <xm:f>1</xm:f>
              </x14:cfvo>
              <x14:cfIcon iconSet="3Symbols2" iconId="0"/>
              <x14:cfIcon iconSet="3Symbols2" iconId="0"/>
              <x14:cfIcon iconSet="3Symbols2" iconId="2"/>
            </x14:iconSet>
          </x14:cfRule>
          <xm:sqref>H245</xm:sqref>
        </x14:conditionalFormatting>
        <x14:conditionalFormatting xmlns:xm="http://schemas.microsoft.com/office/excel/2006/main">
          <x14:cfRule type="iconSet" priority="125" id="{CBACAE38-BCEA-43D5-8A4E-0D5F7D3833FB}">
            <x14:iconSet iconSet="3Symbols2" custom="1">
              <x14:cfvo type="percent">
                <xm:f>0</xm:f>
              </x14:cfvo>
              <x14:cfvo type="num">
                <xm:f>0</xm:f>
              </x14:cfvo>
              <x14:cfvo type="num">
                <xm:f>1</xm:f>
              </x14:cfvo>
              <x14:cfIcon iconSet="3Symbols2" iconId="0"/>
              <x14:cfIcon iconSet="3Symbols2" iconId="0"/>
              <x14:cfIcon iconSet="3Symbols2" iconId="2"/>
            </x14:iconSet>
          </x14:cfRule>
          <xm:sqref>H247</xm:sqref>
        </x14:conditionalFormatting>
        <x14:conditionalFormatting xmlns:xm="http://schemas.microsoft.com/office/excel/2006/main">
          <x14:cfRule type="iconSet" priority="124" id="{3F1E4A50-0342-4972-AE27-6940ED4EB37E}">
            <x14:iconSet iconSet="3Symbols2" custom="1">
              <x14:cfvo type="percent">
                <xm:f>0</xm:f>
              </x14:cfvo>
              <x14:cfvo type="num">
                <xm:f>0</xm:f>
              </x14:cfvo>
              <x14:cfvo type="num">
                <xm:f>1</xm:f>
              </x14:cfvo>
              <x14:cfIcon iconSet="3Symbols2" iconId="0"/>
              <x14:cfIcon iconSet="3Symbols2" iconId="0"/>
              <x14:cfIcon iconSet="3Symbols2" iconId="2"/>
            </x14:iconSet>
          </x14:cfRule>
          <xm:sqref>H249</xm:sqref>
        </x14:conditionalFormatting>
        <x14:conditionalFormatting xmlns:xm="http://schemas.microsoft.com/office/excel/2006/main">
          <x14:cfRule type="iconSet" priority="123" id="{3B41A26B-99C2-45A3-9B89-3332CD5C350A}">
            <x14:iconSet iconSet="3Symbols2" custom="1">
              <x14:cfvo type="percent">
                <xm:f>0</xm:f>
              </x14:cfvo>
              <x14:cfvo type="num">
                <xm:f>0</xm:f>
              </x14:cfvo>
              <x14:cfvo type="num">
                <xm:f>1</xm:f>
              </x14:cfvo>
              <x14:cfIcon iconSet="3Symbols2" iconId="0"/>
              <x14:cfIcon iconSet="3Symbols2" iconId="0"/>
              <x14:cfIcon iconSet="3Symbols2" iconId="2"/>
            </x14:iconSet>
          </x14:cfRule>
          <xm:sqref>H251</xm:sqref>
        </x14:conditionalFormatting>
        <x14:conditionalFormatting xmlns:xm="http://schemas.microsoft.com/office/excel/2006/main">
          <x14:cfRule type="iconSet" priority="167" id="{717E1741-3421-4392-9411-7ADA7938F789}">
            <x14:iconSet iconSet="3Symbols2" custom="1">
              <x14:cfvo type="percent">
                <xm:f>0</xm:f>
              </x14:cfvo>
              <x14:cfvo type="num">
                <xm:f>0</xm:f>
              </x14:cfvo>
              <x14:cfvo type="num">
                <xm:f>1</xm:f>
              </x14:cfvo>
              <x14:cfIcon iconSet="3Symbols2" iconId="0"/>
              <x14:cfIcon iconSet="3Symbols2" iconId="0"/>
              <x14:cfIcon iconSet="3Symbols2" iconId="2"/>
            </x14:iconSet>
          </x14:cfRule>
          <xm:sqref>I82:I83 H82:H100 H76:I81 H21:I65 H150:H162 H102:H148 H69:I74 I66:I68</xm:sqref>
        </x14:conditionalFormatting>
        <x14:conditionalFormatting xmlns:xm="http://schemas.microsoft.com/office/excel/2006/main">
          <x14:cfRule type="iconSet" priority="169" id="{43E22734-A2F8-490E-88A8-A29E1C0A027A}">
            <x14:iconSet iconSet="3Symbols2" custom="1">
              <x14:cfvo type="percent">
                <xm:f>0</xm:f>
              </x14:cfvo>
              <x14:cfvo type="num">
                <xm:f>0</xm:f>
              </x14:cfvo>
              <x14:cfvo type="num">
                <xm:f>1</xm:f>
              </x14:cfvo>
              <x14:cfIcon iconSet="3Symbols2" iconId="0"/>
              <x14:cfIcon iconSet="3Symbols2" iconId="0"/>
              <x14:cfIcon iconSet="3Symbols2" iconId="2"/>
            </x14:iconSet>
          </x14:cfRule>
          <xm:sqref>H373:H379 H256:H290 H292:H316 H318:H328 H330:H371</xm:sqref>
        </x14:conditionalFormatting>
        <x14:conditionalFormatting xmlns:xm="http://schemas.microsoft.com/office/excel/2006/main">
          <x14:cfRule type="iconSet" priority="6" id="{F33C4FD1-FB19-496A-9022-4CA295A3F33B}">
            <x14:iconSet iconSet="3Symbols2" custom="1">
              <x14:cfvo type="percent">
                <xm:f>0</xm:f>
              </x14:cfvo>
              <x14:cfvo type="num">
                <xm:f>0</xm:f>
              </x14:cfvo>
              <x14:cfvo type="num">
                <xm:f>1</xm:f>
              </x14:cfvo>
              <x14:cfIcon iconSet="3Symbols2" iconId="0"/>
              <x14:cfIcon iconSet="3Symbols2" iconId="0"/>
              <x14:cfIcon iconSet="3Symbols2" iconId="2"/>
            </x14:iconSet>
          </x14:cfRule>
          <xm:sqref>H67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7"/>
  <sheetViews>
    <sheetView workbookViewId="0">
      <pane ySplit="4" topLeftCell="A5" activePane="bottomLeft" state="frozen"/>
      <selection pane="bottomLeft" activeCell="E150" sqref="E150"/>
    </sheetView>
  </sheetViews>
  <sheetFormatPr baseColWidth="10" defaultRowHeight="15" x14ac:dyDescent="0.25"/>
  <cols>
    <col min="1" max="1" width="23" customWidth="1"/>
    <col min="2" max="2" width="29.28515625" style="139" customWidth="1"/>
    <col min="3" max="3" width="38.28515625" style="4" customWidth="1"/>
    <col min="4" max="4" width="40.7109375" customWidth="1"/>
  </cols>
  <sheetData>
    <row r="1" spans="1:4" s="16" customFormat="1" ht="11.25" customHeight="1" x14ac:dyDescent="0.2">
      <c r="A1" s="112" t="s">
        <v>188</v>
      </c>
      <c r="B1" s="113" t="s">
        <v>191</v>
      </c>
      <c r="C1" s="144" t="s">
        <v>193</v>
      </c>
    </row>
    <row r="2" spans="1:4" s="16" customFormat="1" ht="11.25" customHeight="1" x14ac:dyDescent="0.2">
      <c r="A2" s="112" t="s">
        <v>189</v>
      </c>
      <c r="B2" s="113" t="s">
        <v>195</v>
      </c>
      <c r="C2" s="144" t="s">
        <v>197</v>
      </c>
    </row>
    <row r="3" spans="1:4" s="16" customFormat="1" ht="11.25" customHeight="1" x14ac:dyDescent="0.2">
      <c r="A3" s="112" t="s">
        <v>196</v>
      </c>
      <c r="B3" s="113" t="s">
        <v>194</v>
      </c>
      <c r="C3" s="156" t="s">
        <v>280</v>
      </c>
    </row>
    <row r="4" spans="1:4" s="16" customFormat="1" ht="11.25" customHeight="1" x14ac:dyDescent="0.2">
      <c r="A4" s="112" t="s">
        <v>190</v>
      </c>
      <c r="B4" s="113" t="s">
        <v>192</v>
      </c>
      <c r="C4" s="145"/>
    </row>
    <row r="6" spans="1:4" x14ac:dyDescent="0.25">
      <c r="B6" s="198" t="s">
        <v>158</v>
      </c>
      <c r="C6" s="198"/>
    </row>
    <row r="7" spans="1:4" ht="15.75" thickBot="1" x14ac:dyDescent="0.3">
      <c r="B7" s="138"/>
      <c r="C7" s="146"/>
    </row>
    <row r="8" spans="1:4" s="16" customFormat="1" ht="270" customHeight="1" thickBot="1" x14ac:dyDescent="0.25">
      <c r="B8" s="199" t="str">
        <f>B11&amp;CHAR(10)&amp;C12&amp;CHAR(10)&amp;C13&amp;CHAR(10)&amp;C15&amp;CHAR(10)&amp;"VIAJE A "&amp;C36&amp;" "&amp;"CON: "&amp;C45&amp;" "&amp;CHAR(10)&amp;"VIAJE ANTERIOR A EE.UU: "&amp;C48&amp;CHAR(10)&amp;"VISA ANTERIOR: "&amp;C52&amp;CHAR(10)&amp;"NEGACIONES: "&amp;C60&amp;"  "&amp;C61&amp;CHAR(10)&amp;"_________________"&amp;CHAR(10)&amp;C104&amp;"  "&amp;C105&amp;CHAR(10)&amp;"$"&amp;C111&amp;CHAR(10)&amp;C116&amp;CHAR(10)&amp;"ESTUDIANDO: "&amp;C135&amp;CHAR(10)&amp;"PENSIONADO :"&amp;C113&amp;CHAR(10)&amp;"BIENES: "&amp;C151&amp;CHAR(10)&amp;"INGRESOS: "&amp;C152</f>
        <v xml:space="preserve">  
EDAD   
0
 - 
VIAJE A 0 CON: 0 
VIAJE ANTERIOR A EE.UU: 0
VISA ANTERIOR: 0
NEGACIONES: 0  
_________________
0  0
$0
NO POSEE
ESTUDIANDO: 0
PENSIONADO :0
BIENES:   
INGRESOS: , ,MONTO: </v>
      </c>
      <c r="C8" s="200"/>
    </row>
    <row r="9" spans="1:4" ht="18" customHeight="1" x14ac:dyDescent="0.25">
      <c r="B9" s="136"/>
      <c r="C9" s="110"/>
    </row>
    <row r="10" spans="1:4" ht="18" customHeight="1" x14ac:dyDescent="0.25">
      <c r="B10" s="136"/>
      <c r="C10" s="110"/>
    </row>
    <row r="11" spans="1:4" x14ac:dyDescent="0.25">
      <c r="B11" s="201" t="str">
        <f>Preformulario!E21&amp;"  "&amp;Preformulario!E23</f>
        <v xml:space="preserve">  </v>
      </c>
      <c r="C11" s="201"/>
    </row>
    <row r="12" spans="1:4" x14ac:dyDescent="0.25">
      <c r="C12" s="4" t="str">
        <f>"EDAD   "&amp;Preformulario!E35</f>
        <v xml:space="preserve">EDAD   </v>
      </c>
    </row>
    <row r="13" spans="1:4" x14ac:dyDescent="0.25">
      <c r="B13" s="139" t="str">
        <f>UPPER(Preformulario!E29)</f>
        <v/>
      </c>
      <c r="C13" s="4">
        <f>Preformulario!E31</f>
        <v>0</v>
      </c>
    </row>
    <row r="14" spans="1:4" x14ac:dyDescent="0.25">
      <c r="B14" s="139" t="s">
        <v>153</v>
      </c>
      <c r="C14" s="147">
        <f>Preformulario!E33</f>
        <v>0</v>
      </c>
    </row>
    <row r="15" spans="1:4" x14ac:dyDescent="0.25">
      <c r="B15" s="139" t="s">
        <v>161</v>
      </c>
      <c r="C15" s="4" t="str">
        <f>UPPER(Preformulario!E37&amp;" - "&amp;Preformulario!E53)</f>
        <v xml:space="preserve"> - </v>
      </c>
      <c r="D15" s="5"/>
    </row>
    <row r="16" spans="1:4" x14ac:dyDescent="0.25">
      <c r="B16" s="139" t="s">
        <v>154</v>
      </c>
      <c r="C16" s="148">
        <f>Preformulario!E43</f>
        <v>0</v>
      </c>
    </row>
    <row r="17" spans="2:3" x14ac:dyDescent="0.25">
      <c r="B17" s="139" t="s">
        <v>160</v>
      </c>
      <c r="C17" s="148" t="str">
        <f>IF(Preformulario!E25="SI",Preformulario!E27,"NO APLICA")</f>
        <v>NO APLICA</v>
      </c>
    </row>
    <row r="18" spans="2:3" x14ac:dyDescent="0.25">
      <c r="B18" s="139" t="s">
        <v>234</v>
      </c>
      <c r="C18" s="4">
        <f>Preformulario!E49</f>
        <v>0</v>
      </c>
    </row>
    <row r="19" spans="2:3" x14ac:dyDescent="0.25">
      <c r="B19" s="139" t="s">
        <v>155</v>
      </c>
      <c r="C19" s="4">
        <f>Preformulario!E51</f>
        <v>0</v>
      </c>
    </row>
    <row r="20" spans="2:3" x14ac:dyDescent="0.25">
      <c r="B20" s="139" t="s">
        <v>233</v>
      </c>
      <c r="C20" s="4">
        <f>Preformulario!E55</f>
        <v>0</v>
      </c>
    </row>
    <row r="21" spans="2:3" x14ac:dyDescent="0.25">
      <c r="B21" s="139" t="s">
        <v>44</v>
      </c>
      <c r="C21" s="4">
        <f>Preformulario!E59</f>
        <v>0</v>
      </c>
    </row>
    <row r="22" spans="2:3" x14ac:dyDescent="0.25">
      <c r="B22" s="139" t="s">
        <v>156</v>
      </c>
      <c r="C22" s="4">
        <f>Preformulario!E63</f>
        <v>0</v>
      </c>
    </row>
    <row r="23" spans="2:3" x14ac:dyDescent="0.25">
      <c r="B23" s="140" t="s">
        <v>157</v>
      </c>
      <c r="C23" s="149">
        <f>Preformulario!E65</f>
        <v>0</v>
      </c>
    </row>
    <row r="24" spans="2:3" x14ac:dyDescent="0.25">
      <c r="B24" s="139" t="s">
        <v>184</v>
      </c>
      <c r="C24" s="4" t="str">
        <f>Preformulario!E71&amp;" "&amp;Preformulario!E73&amp;" "&amp;"HIJOS"</f>
        <v xml:space="preserve">  HIJOS</v>
      </c>
    </row>
    <row r="25" spans="2:3" x14ac:dyDescent="0.25">
      <c r="B25" s="139" t="s">
        <v>178</v>
      </c>
      <c r="C25" s="4" t="str">
        <f>Preformulario!E67&amp;", "&amp;Preformulario!E69</f>
        <v xml:space="preserve">, </v>
      </c>
    </row>
    <row r="27" spans="2:3" x14ac:dyDescent="0.25">
      <c r="B27" s="198" t="s">
        <v>112</v>
      </c>
      <c r="C27" s="198"/>
    </row>
    <row r="28" spans="2:3" x14ac:dyDescent="0.25">
      <c r="B28" s="202">
        <f>Preformulario!E87</f>
        <v>0</v>
      </c>
      <c r="C28" s="202"/>
    </row>
    <row r="29" spans="2:3" x14ac:dyDescent="0.25">
      <c r="B29" s="139" t="s">
        <v>257</v>
      </c>
      <c r="C29" s="147">
        <f>Preformulario!E91</f>
        <v>0</v>
      </c>
    </row>
    <row r="30" spans="2:3" x14ac:dyDescent="0.25">
      <c r="B30" s="139" t="s">
        <v>258</v>
      </c>
      <c r="C30" s="147">
        <f>Preformulario!E93</f>
        <v>0</v>
      </c>
    </row>
    <row r="31" spans="2:3" x14ac:dyDescent="0.25">
      <c r="B31" s="139" t="s">
        <v>113</v>
      </c>
      <c r="C31" s="4">
        <f>Preformulario!E95</f>
        <v>0</v>
      </c>
    </row>
    <row r="32" spans="2:3" s="2" customFormat="1" ht="44.25" customHeight="1" x14ac:dyDescent="0.25">
      <c r="B32" s="137" t="str">
        <f>IF(Preformulario!E97="SI","FUE PERDIDO","")</f>
        <v/>
      </c>
      <c r="C32" s="150" t="str">
        <f>IF(Preformulario!E97="SI",Preformulario!E99,"")</f>
        <v/>
      </c>
    </row>
    <row r="34" spans="2:3" x14ac:dyDescent="0.25">
      <c r="B34" s="198" t="s">
        <v>114</v>
      </c>
      <c r="C34" s="198"/>
    </row>
    <row r="35" spans="2:3" s="3" customFormat="1" ht="72" customHeight="1" x14ac:dyDescent="0.25">
      <c r="B35" s="139" t="s">
        <v>259</v>
      </c>
      <c r="C35" s="4">
        <f>Preformulario!E168</f>
        <v>0</v>
      </c>
    </row>
    <row r="36" spans="2:3" x14ac:dyDescent="0.25">
      <c r="B36" s="139" t="s">
        <v>115</v>
      </c>
      <c r="C36" s="4">
        <f>Preformulario!E170</f>
        <v>0</v>
      </c>
    </row>
    <row r="37" spans="2:3" x14ac:dyDescent="0.25">
      <c r="B37" s="139" t="s">
        <v>162</v>
      </c>
      <c r="C37" s="147">
        <f>Preformulario!E172</f>
        <v>0</v>
      </c>
    </row>
    <row r="38" spans="2:3" x14ac:dyDescent="0.25">
      <c r="B38" s="139" t="s">
        <v>159</v>
      </c>
      <c r="C38" s="147">
        <f>Preformulario!E174</f>
        <v>0</v>
      </c>
    </row>
    <row r="39" spans="2:3" x14ac:dyDescent="0.25">
      <c r="B39" s="141" t="s">
        <v>116</v>
      </c>
      <c r="C39" s="111" t="str">
        <f>Preformulario!E176&amp;" "&amp;"("&amp;Preformulario!E180&amp;")"</f>
        <v xml:space="preserve"> ()</v>
      </c>
    </row>
    <row r="40" spans="2:3" x14ac:dyDescent="0.25">
      <c r="B40" s="139" t="s">
        <v>117</v>
      </c>
      <c r="C40" s="4">
        <f>IF(Preformulario!E176&lt;&gt;"YO MISMO(A)",Preformulario!E178,"")</f>
        <v>0</v>
      </c>
    </row>
    <row r="41" spans="2:3" x14ac:dyDescent="0.25">
      <c r="B41" s="139" t="s">
        <v>233</v>
      </c>
      <c r="C41" s="4">
        <f>IF(Preformulario!E176&lt;&gt;"YO MISMO(A)",Preformulario!E182,"")</f>
        <v>0</v>
      </c>
    </row>
    <row r="42" spans="2:3" x14ac:dyDescent="0.25">
      <c r="B42" s="139" t="s">
        <v>57</v>
      </c>
      <c r="C42" s="4">
        <f>IF(Preformulario!E176&lt;&gt;"YO MISMO(A)",Preformulario!E186,"")</f>
        <v>0</v>
      </c>
    </row>
    <row r="43" spans="2:3" x14ac:dyDescent="0.25">
      <c r="B43" s="139" t="s">
        <v>234</v>
      </c>
      <c r="C43" s="4">
        <f>IF(Preformulario!E176&lt;&gt;"YO MISMO(A)",Preformulario!E188,"")</f>
        <v>0</v>
      </c>
    </row>
    <row r="44" spans="2:3" x14ac:dyDescent="0.25">
      <c r="B44" s="139" t="s">
        <v>44</v>
      </c>
      <c r="C44" s="4">
        <f>IF(Preformulario!E176&lt;&gt;"YO MISMO(A)",Preformulario!E190,"")</f>
        <v>0</v>
      </c>
    </row>
    <row r="45" spans="2:3" ht="55.5" customHeight="1" x14ac:dyDescent="0.25">
      <c r="B45" s="141" t="s">
        <v>118</v>
      </c>
      <c r="C45" s="111">
        <f>IF(Preformulario!E192="NO, VIAJO SOLO","SIN ACOMPAÑANTE",Preformulario!E194)</f>
        <v>0</v>
      </c>
    </row>
    <row r="46" spans="2:3" x14ac:dyDescent="0.25">
      <c r="B46" s="139" t="s">
        <v>119</v>
      </c>
      <c r="C46" s="4">
        <f>Preformulario!E196</f>
        <v>0</v>
      </c>
    </row>
    <row r="47" spans="2:3" x14ac:dyDescent="0.25">
      <c r="B47" s="198" t="s">
        <v>139</v>
      </c>
      <c r="C47" s="198"/>
    </row>
    <row r="48" spans="2:3" x14ac:dyDescent="0.25">
      <c r="B48" s="139" t="s">
        <v>137</v>
      </c>
      <c r="C48" s="4">
        <f>Preformulario!E103</f>
        <v>0</v>
      </c>
    </row>
    <row r="49" spans="2:3" x14ac:dyDescent="0.25">
      <c r="B49" s="139" t="s">
        <v>138</v>
      </c>
      <c r="C49" s="147" t="str">
        <f>IF(C48="SI",Preformulario!E105,"")</f>
        <v/>
      </c>
    </row>
    <row r="50" spans="2:3" x14ac:dyDescent="0.25">
      <c r="B50" s="139" t="s">
        <v>30</v>
      </c>
      <c r="C50" s="147" t="str">
        <f>IF(C48="SI",Preformulario!E109&amp;" "&amp;Preformulario!E107&amp;" DIAS","")</f>
        <v/>
      </c>
    </row>
    <row r="51" spans="2:3" x14ac:dyDescent="0.25">
      <c r="B51" s="198" t="s">
        <v>140</v>
      </c>
      <c r="C51" s="198"/>
    </row>
    <row r="52" spans="2:3" x14ac:dyDescent="0.25">
      <c r="B52" s="139" t="s">
        <v>141</v>
      </c>
      <c r="C52" s="4">
        <f>Preformulario!E115</f>
        <v>0</v>
      </c>
    </row>
    <row r="53" spans="2:3" x14ac:dyDescent="0.25">
      <c r="B53" s="139" t="s">
        <v>142</v>
      </c>
      <c r="C53" s="4" t="str">
        <f>IF(C52="SI",Preformulario!E117,"")</f>
        <v/>
      </c>
    </row>
    <row r="54" spans="2:3" x14ac:dyDescent="0.25">
      <c r="B54" s="139" t="s">
        <v>143</v>
      </c>
      <c r="C54" s="4" t="str">
        <f>IF(C52="SI",Preformulario!E119,"")</f>
        <v/>
      </c>
    </row>
    <row r="55" spans="2:3" x14ac:dyDescent="0.25">
      <c r="B55" s="139" t="s">
        <v>260</v>
      </c>
      <c r="C55" s="147" t="str">
        <f>IF(C52="SI",Preformulario!E121,"")</f>
        <v/>
      </c>
    </row>
    <row r="56" spans="2:3" x14ac:dyDescent="0.25">
      <c r="B56" s="139" t="s">
        <v>261</v>
      </c>
      <c r="C56" s="147" t="str">
        <f>IF(C52="SI",Preformulario!E123,"")</f>
        <v/>
      </c>
    </row>
    <row r="57" spans="2:3" x14ac:dyDescent="0.25">
      <c r="B57" s="139" t="s">
        <v>262</v>
      </c>
      <c r="C57" s="4" t="str">
        <f>IF(C52="SI",Preformulario!E125,"")</f>
        <v/>
      </c>
    </row>
    <row r="58" spans="2:3" x14ac:dyDescent="0.25">
      <c r="B58" s="139" t="s">
        <v>224</v>
      </c>
      <c r="C58" s="147" t="str">
        <f>IF(C52="SI",Preformulario!E127,"")</f>
        <v/>
      </c>
    </row>
    <row r="59" spans="2:3" x14ac:dyDescent="0.25">
      <c r="B59" s="198" t="s">
        <v>148</v>
      </c>
      <c r="C59" s="198"/>
    </row>
    <row r="60" spans="2:3" x14ac:dyDescent="0.25">
      <c r="B60" s="139" t="s">
        <v>144</v>
      </c>
      <c r="C60" s="147">
        <f>Preformulario!E133</f>
        <v>0</v>
      </c>
    </row>
    <row r="61" spans="2:3" x14ac:dyDescent="0.25">
      <c r="B61" s="139" t="s">
        <v>145</v>
      </c>
      <c r="C61" s="147" t="str">
        <f>IF(C60="SI",Preformulario!E135,"")</f>
        <v/>
      </c>
    </row>
    <row r="62" spans="2:3" x14ac:dyDescent="0.25">
      <c r="B62" s="139" t="s">
        <v>146</v>
      </c>
      <c r="C62" s="147" t="str">
        <f>IF(C60="SI",Preformulario!E137,"")</f>
        <v/>
      </c>
    </row>
    <row r="63" spans="2:3" x14ac:dyDescent="0.25">
      <c r="B63" s="139" t="s">
        <v>72</v>
      </c>
      <c r="C63" s="147" t="str">
        <f>IF(C60="SI",Preformulario!E139,"")</f>
        <v/>
      </c>
    </row>
    <row r="64" spans="2:3" x14ac:dyDescent="0.25">
      <c r="B64" s="139" t="s">
        <v>263</v>
      </c>
      <c r="C64" s="147" t="str">
        <f>IF(C60="SI",Preformulario!E141,"")</f>
        <v/>
      </c>
    </row>
    <row r="65" spans="2:3" x14ac:dyDescent="0.25">
      <c r="B65" s="139" t="s">
        <v>30</v>
      </c>
      <c r="C65" s="147" t="str">
        <f>IF(C60="SI",Preformulario!E161,"")</f>
        <v/>
      </c>
    </row>
    <row r="66" spans="2:3" ht="30" x14ac:dyDescent="0.25">
      <c r="B66" s="139" t="s">
        <v>163</v>
      </c>
      <c r="C66" s="147" t="str">
        <f>IF(C60="SI",Preformulario!E143,"")</f>
        <v/>
      </c>
    </row>
    <row r="67" spans="2:3" x14ac:dyDescent="0.25">
      <c r="B67" s="139" t="s">
        <v>264</v>
      </c>
      <c r="C67" s="147" t="str">
        <f>IF(C60="SI",Preformulario!E151,"")</f>
        <v/>
      </c>
    </row>
    <row r="68" spans="2:3" x14ac:dyDescent="0.25">
      <c r="B68" s="139" t="s">
        <v>265</v>
      </c>
      <c r="C68" s="147" t="str">
        <f>IF(C60="SI",Preformulario!E153,"")</f>
        <v/>
      </c>
    </row>
    <row r="69" spans="2:3" x14ac:dyDescent="0.25">
      <c r="B69" s="139" t="s">
        <v>234</v>
      </c>
      <c r="C69" s="147" t="str">
        <f>IF(C60="SI",Preformulario!E155,"")</f>
        <v/>
      </c>
    </row>
    <row r="70" spans="2:3" x14ac:dyDescent="0.25">
      <c r="B70" s="139" t="s">
        <v>266</v>
      </c>
      <c r="C70" s="147" t="str">
        <f>IF(C60="SI",Preformulario!E157,"")</f>
        <v/>
      </c>
    </row>
    <row r="71" spans="2:3" x14ac:dyDescent="0.25">
      <c r="B71" s="139" t="s">
        <v>267</v>
      </c>
      <c r="C71" s="147" t="str">
        <f>IF(C60="SI",Preformulario!E159,"")</f>
        <v/>
      </c>
    </row>
    <row r="72" spans="2:3" x14ac:dyDescent="0.25">
      <c r="B72" s="139" t="s">
        <v>268</v>
      </c>
      <c r="C72" s="147" t="str">
        <f>IF(C60="SI",Preformulario!E161,"")</f>
        <v/>
      </c>
    </row>
    <row r="73" spans="2:3" x14ac:dyDescent="0.25">
      <c r="B73" s="139" t="s">
        <v>73</v>
      </c>
      <c r="C73" s="147" t="str">
        <f>IF(C60="SI",Preformulario!E163,"")</f>
        <v/>
      </c>
    </row>
    <row r="74" spans="2:3" x14ac:dyDescent="0.25">
      <c r="C74" s="147"/>
    </row>
    <row r="75" spans="2:3" x14ac:dyDescent="0.25">
      <c r="B75" s="198" t="s">
        <v>147</v>
      </c>
      <c r="C75" s="198"/>
    </row>
    <row r="76" spans="2:3" x14ac:dyDescent="0.25">
      <c r="B76" s="139" t="s">
        <v>269</v>
      </c>
      <c r="C76" s="151">
        <f>Preformulario!E145</f>
        <v>0</v>
      </c>
    </row>
    <row r="77" spans="2:3" x14ac:dyDescent="0.25">
      <c r="B77" s="139" t="s">
        <v>270</v>
      </c>
      <c r="C77" s="147" t="str">
        <f>IF(C76="SI",Preformulario!E147,"")</f>
        <v/>
      </c>
    </row>
    <row r="78" spans="2:3" x14ac:dyDescent="0.25">
      <c r="B78" s="198" t="s">
        <v>149</v>
      </c>
      <c r="C78" s="198"/>
    </row>
    <row r="79" spans="2:3" x14ac:dyDescent="0.25">
      <c r="B79" s="139" t="s">
        <v>150</v>
      </c>
      <c r="C79" s="147"/>
    </row>
    <row r="81" spans="2:3" x14ac:dyDescent="0.25">
      <c r="B81" s="198" t="s">
        <v>120</v>
      </c>
      <c r="C81" s="198"/>
    </row>
    <row r="82" spans="2:3" s="1" customFormat="1" x14ac:dyDescent="0.25">
      <c r="B82" s="204" t="s">
        <v>121</v>
      </c>
      <c r="C82" s="204"/>
    </row>
    <row r="83" spans="2:3" x14ac:dyDescent="0.25">
      <c r="B83" s="139" t="s">
        <v>103</v>
      </c>
      <c r="C83" s="4">
        <f>Preformulario!E209</f>
        <v>0</v>
      </c>
    </row>
    <row r="84" spans="2:3" x14ac:dyDescent="0.25">
      <c r="B84" s="139" t="s">
        <v>104</v>
      </c>
      <c r="C84" s="4">
        <f>Preformulario!E211</f>
        <v>0</v>
      </c>
    </row>
    <row r="85" spans="2:3" x14ac:dyDescent="0.25">
      <c r="B85" s="139" t="s">
        <v>153</v>
      </c>
      <c r="C85" s="147">
        <f>Preformulario!E213</f>
        <v>0</v>
      </c>
    </row>
    <row r="86" spans="2:3" x14ac:dyDescent="0.25">
      <c r="B86" s="139" t="s">
        <v>271</v>
      </c>
      <c r="C86" s="147">
        <f>Preformulario!E221</f>
        <v>0</v>
      </c>
    </row>
    <row r="87" spans="2:3" x14ac:dyDescent="0.25">
      <c r="B87" s="205" t="s">
        <v>122</v>
      </c>
      <c r="C87" s="205"/>
    </row>
    <row r="88" spans="2:3" x14ac:dyDescent="0.25">
      <c r="B88" s="139" t="s">
        <v>103</v>
      </c>
      <c r="C88" s="4">
        <f>Preformulario!E225</f>
        <v>0</v>
      </c>
    </row>
    <row r="89" spans="2:3" x14ac:dyDescent="0.25">
      <c r="B89" s="139" t="s">
        <v>104</v>
      </c>
      <c r="C89" s="4">
        <f>Preformulario!E227</f>
        <v>0</v>
      </c>
    </row>
    <row r="90" spans="2:3" x14ac:dyDescent="0.25">
      <c r="B90" s="139" t="s">
        <v>153</v>
      </c>
      <c r="C90" s="147">
        <f>Preformulario!E229</f>
        <v>0</v>
      </c>
    </row>
    <row r="91" spans="2:3" x14ac:dyDescent="0.25">
      <c r="B91" s="139" t="s">
        <v>271</v>
      </c>
      <c r="C91" s="4">
        <f>Preformulario!E237</f>
        <v>0</v>
      </c>
    </row>
    <row r="92" spans="2:3" x14ac:dyDescent="0.25">
      <c r="B92" s="198" t="s">
        <v>123</v>
      </c>
      <c r="C92" s="198"/>
    </row>
    <row r="93" spans="2:3" x14ac:dyDescent="0.25">
      <c r="B93" s="139" t="s">
        <v>124</v>
      </c>
      <c r="C93" s="4">
        <f>Preformulario!E241</f>
        <v>0</v>
      </c>
    </row>
    <row r="94" spans="2:3" x14ac:dyDescent="0.25">
      <c r="B94" s="139" t="s">
        <v>104</v>
      </c>
      <c r="C94" s="4">
        <f>IF(Preformulario!E241="NO","NO APLICA",Preformulario!E243)</f>
        <v>0</v>
      </c>
    </row>
    <row r="95" spans="2:3" x14ac:dyDescent="0.25">
      <c r="B95" s="139" t="s">
        <v>125</v>
      </c>
      <c r="C95" s="4">
        <f>Preformulario!E245</f>
        <v>0</v>
      </c>
    </row>
    <row r="96" spans="2:3" x14ac:dyDescent="0.25">
      <c r="B96" s="139" t="s">
        <v>104</v>
      </c>
      <c r="C96" s="4">
        <f>IF(Preformulario!E245="NO","NO APLICA",Preformulario!E247)</f>
        <v>0</v>
      </c>
    </row>
    <row r="97" spans="2:3" x14ac:dyDescent="0.25">
      <c r="B97" s="139" t="s">
        <v>126</v>
      </c>
      <c r="C97" s="147" t="str">
        <f>IF(Preformulario!E251&lt;&gt;"",Preformulario!E251,"NO APLICA")</f>
        <v>NO APLICA</v>
      </c>
    </row>
    <row r="98" spans="2:3" x14ac:dyDescent="0.25">
      <c r="B98" s="140" t="s">
        <v>127</v>
      </c>
      <c r="C98" s="152" t="str">
        <f>IF(Preformulario!E249&lt;&gt;"",Preformulario!E249,"NO APLICA")</f>
        <v>NO APLICA</v>
      </c>
    </row>
    <row r="99" spans="2:3" x14ac:dyDescent="0.25">
      <c r="B99" s="203" t="s">
        <v>164</v>
      </c>
      <c r="C99" s="203"/>
    </row>
    <row r="100" spans="2:3" x14ac:dyDescent="0.25">
      <c r="B100" s="139" t="s">
        <v>166</v>
      </c>
      <c r="C100" s="4">
        <f>IF(Preformulario!E31&lt;&gt;"SOLTERO",Preformulario!E77,"NO APLICA")</f>
        <v>0</v>
      </c>
    </row>
    <row r="101" spans="2:3" x14ac:dyDescent="0.25">
      <c r="B101" s="139" t="s">
        <v>153</v>
      </c>
      <c r="C101" s="4">
        <f>IF(Preformulario!E31&lt;&gt;"SOLTERO",Preformulario!E79,"")</f>
        <v>0</v>
      </c>
    </row>
    <row r="102" spans="2:3" x14ac:dyDescent="0.25">
      <c r="B102" s="139" t="s">
        <v>167</v>
      </c>
      <c r="C102" s="4">
        <f>IF(Preformulario!E31&lt;&gt;"SOLTERO",Preformulario!E81,"")</f>
        <v>0</v>
      </c>
    </row>
    <row r="103" spans="2:3" x14ac:dyDescent="0.25">
      <c r="B103" s="198" t="s">
        <v>128</v>
      </c>
      <c r="C103" s="198"/>
    </row>
    <row r="104" spans="2:3" x14ac:dyDescent="0.25">
      <c r="B104" s="142" t="s">
        <v>129</v>
      </c>
      <c r="C104" s="4">
        <f>IF(Preformulario!E256="NO","NO TRABAJA",Preformulario!E258)</f>
        <v>0</v>
      </c>
    </row>
    <row r="105" spans="2:3" x14ac:dyDescent="0.25">
      <c r="B105" s="139" t="s">
        <v>51</v>
      </c>
      <c r="C105" s="4">
        <f>IF(C104="NO TRABAJA","",Preformulario!E268)</f>
        <v>0</v>
      </c>
    </row>
    <row r="106" spans="2:3" x14ac:dyDescent="0.25">
      <c r="B106" s="139" t="s">
        <v>131</v>
      </c>
      <c r="C106" s="4" t="str">
        <f>IF(C104="NO TRABAJA","",Preformulario!E262&amp;" NIT:"&amp;Preformulario!E264)</f>
        <v xml:space="preserve"> NIT:</v>
      </c>
    </row>
    <row r="107" spans="2:3" x14ac:dyDescent="0.25">
      <c r="B107" s="139" t="s">
        <v>233</v>
      </c>
      <c r="C107" s="4">
        <f>IF(C104="NO TRABAJA","",Preformulario!E270)</f>
        <v>0</v>
      </c>
    </row>
    <row r="108" spans="2:3" x14ac:dyDescent="0.25">
      <c r="B108" s="139" t="s">
        <v>57</v>
      </c>
      <c r="C108" s="4">
        <f>IF(C104="NO TRABAJA","",Preformulario!E274)</f>
        <v>0</v>
      </c>
    </row>
    <row r="109" spans="2:3" x14ac:dyDescent="0.25">
      <c r="B109" s="139" t="s">
        <v>234</v>
      </c>
      <c r="C109" s="4">
        <f>IF(C104="NO TRABAJA","",Preformulario!E272)</f>
        <v>0</v>
      </c>
    </row>
    <row r="110" spans="2:3" x14ac:dyDescent="0.25">
      <c r="B110" s="139" t="s">
        <v>58</v>
      </c>
      <c r="C110" s="147">
        <f>IF(C104="NO TRABAJA","",Preformulario!E276)</f>
        <v>0</v>
      </c>
    </row>
    <row r="111" spans="2:3" x14ac:dyDescent="0.25">
      <c r="B111" s="139" t="s">
        <v>37</v>
      </c>
      <c r="C111" s="153">
        <f>IF(C104="NO TRABAJA","",Preformulario!E280)</f>
        <v>0</v>
      </c>
    </row>
    <row r="112" spans="2:3" ht="117" customHeight="1" x14ac:dyDescent="0.25">
      <c r="B112" s="139" t="s">
        <v>130</v>
      </c>
      <c r="C112" s="4">
        <f>IF(C104="NO TRABAJA","",IF(Preformulario!E258="INDEPENDIENTE",Preformulario!E260,Preformulario!E278))</f>
        <v>0</v>
      </c>
    </row>
    <row r="113" spans="2:3" ht="17.25" customHeight="1" x14ac:dyDescent="0.25">
      <c r="B113" s="139" t="s">
        <v>272</v>
      </c>
      <c r="C113" s="4">
        <f>Preformulario!E282</f>
        <v>0</v>
      </c>
    </row>
    <row r="114" spans="2:3" ht="15" customHeight="1" x14ac:dyDescent="0.25">
      <c r="B114" s="139" t="s">
        <v>130</v>
      </c>
      <c r="C114" s="4">
        <f>IF(C113="NO","NO APLICA",Preformulario!E284)</f>
        <v>0</v>
      </c>
    </row>
    <row r="115" spans="2:3" ht="15" customHeight="1" x14ac:dyDescent="0.25">
      <c r="B115" s="139" t="s">
        <v>185</v>
      </c>
      <c r="C115" s="4">
        <f>Preformulario!E286</f>
        <v>0</v>
      </c>
    </row>
    <row r="116" spans="2:3" x14ac:dyDescent="0.25">
      <c r="B116" s="143" t="s">
        <v>134</v>
      </c>
      <c r="C116" s="111" t="str">
        <f>IF(Preformulario!E331="SI",Preformulario!E333&amp;"  "&amp;Preformulario!E337,"NO POSEE")</f>
        <v>NO POSEE</v>
      </c>
    </row>
    <row r="117" spans="2:3" x14ac:dyDescent="0.25">
      <c r="B117" s="139" t="s">
        <v>273</v>
      </c>
      <c r="C117" s="4" t="str">
        <f>IF(Preformulario!E331="SI",Preformulario!E335,"")</f>
        <v/>
      </c>
    </row>
    <row r="118" spans="2:3" x14ac:dyDescent="0.25">
      <c r="B118" s="139" t="s">
        <v>58</v>
      </c>
      <c r="C118" s="147" t="str">
        <f>IF(Preformulario!E331="SI",Preformulario!E339,"")</f>
        <v/>
      </c>
    </row>
    <row r="119" spans="2:3" x14ac:dyDescent="0.25">
      <c r="B119" s="139" t="s">
        <v>242</v>
      </c>
      <c r="C119" s="147" t="str">
        <f>IF(Preformulario!E331="SI",Preformulario!E341,"")</f>
        <v/>
      </c>
    </row>
    <row r="120" spans="2:3" x14ac:dyDescent="0.25">
      <c r="B120" s="139" t="s">
        <v>277</v>
      </c>
      <c r="C120" s="151" t="str">
        <f>IF(Preformulario!E331="SI",Preformulario!E343,"")</f>
        <v/>
      </c>
    </row>
    <row r="121" spans="2:3" x14ac:dyDescent="0.25">
      <c r="B121" s="139" t="s">
        <v>234</v>
      </c>
      <c r="C121" s="4" t="str">
        <f>IF(Preformulario!E331="SI",Preformulario!E345,"")</f>
        <v/>
      </c>
    </row>
    <row r="122" spans="2:3" x14ac:dyDescent="0.25">
      <c r="B122" s="139" t="s">
        <v>57</v>
      </c>
      <c r="C122" s="4" t="str">
        <f>IF(Preformulario!E331="SI",Preformulario!E347,"")</f>
        <v/>
      </c>
    </row>
    <row r="123" spans="2:3" x14ac:dyDescent="0.25">
      <c r="B123" s="139" t="s">
        <v>233</v>
      </c>
      <c r="C123" s="4" t="str">
        <f>IF(Preformulario!E331="SI",Preformulario!E349,"")</f>
        <v/>
      </c>
    </row>
    <row r="124" spans="2:3" x14ac:dyDescent="0.25">
      <c r="B124" s="143" t="s">
        <v>133</v>
      </c>
      <c r="C124" s="111">
        <f>IF(Preformulario!E293="NO","NO TRABAJA",Preformulario!E258)</f>
        <v>0</v>
      </c>
    </row>
    <row r="125" spans="2:3" x14ac:dyDescent="0.25">
      <c r="B125" s="139" t="s">
        <v>51</v>
      </c>
      <c r="C125" s="4">
        <f>IF(C124="NO TRABAJA","",Preformulario!E299)</f>
        <v>0</v>
      </c>
    </row>
    <row r="126" spans="2:3" x14ac:dyDescent="0.25">
      <c r="B126" s="139" t="s">
        <v>131</v>
      </c>
      <c r="C126" s="4" t="str">
        <f>IF(C124="NO TRABAJA","",Preformulario!E295&amp;" NIT:"&amp;Preformulario!E297)</f>
        <v xml:space="preserve"> NIT:</v>
      </c>
    </row>
    <row r="127" spans="2:3" x14ac:dyDescent="0.25">
      <c r="B127" s="139" t="s">
        <v>181</v>
      </c>
      <c r="C127" s="4">
        <f>IF(C124="NO TRABAJA","",Preformulario!E311)</f>
        <v>0</v>
      </c>
    </row>
    <row r="128" spans="2:3" x14ac:dyDescent="0.25">
      <c r="B128" s="139" t="s">
        <v>132</v>
      </c>
      <c r="C128" s="4">
        <f>IF(C124="NO TRABAJA","",Preformulario!E309)</f>
        <v>0</v>
      </c>
    </row>
    <row r="129" spans="2:3" x14ac:dyDescent="0.25">
      <c r="B129" s="139" t="s">
        <v>57</v>
      </c>
      <c r="C129" s="4">
        <f>IF(C124="NO TRABAJA","",Preformulario!E307)</f>
        <v>0</v>
      </c>
    </row>
    <row r="130" spans="2:3" x14ac:dyDescent="0.25">
      <c r="B130" s="139" t="s">
        <v>234</v>
      </c>
      <c r="C130" s="4">
        <f>IF(C124="NO TRABAJA","",Preformulario!E305)</f>
        <v>0</v>
      </c>
    </row>
    <row r="131" spans="2:3" x14ac:dyDescent="0.25">
      <c r="B131" s="139" t="s">
        <v>58</v>
      </c>
      <c r="C131" s="147">
        <f>IF(C124="NO TRABAJA","",Preformulario!E313)</f>
        <v>0</v>
      </c>
    </row>
    <row r="132" spans="2:3" x14ac:dyDescent="0.25">
      <c r="B132" s="139" t="s">
        <v>242</v>
      </c>
      <c r="C132" s="147">
        <f>IF(C124="NO TRABAJA","",Preformulario!E315)</f>
        <v>0</v>
      </c>
    </row>
    <row r="133" spans="2:3" x14ac:dyDescent="0.25">
      <c r="B133" s="139" t="s">
        <v>130</v>
      </c>
      <c r="C133" s="4">
        <f>IF(C124="NO TRABAJA","",Preformulario!E301)</f>
        <v>0</v>
      </c>
    </row>
    <row r="135" spans="2:3" x14ac:dyDescent="0.25">
      <c r="B135" s="143" t="s">
        <v>135</v>
      </c>
      <c r="C135" s="111">
        <f>Preformulario!E351</f>
        <v>0</v>
      </c>
    </row>
    <row r="136" spans="2:3" x14ac:dyDescent="0.25">
      <c r="B136" s="139" t="s">
        <v>273</v>
      </c>
      <c r="C136" s="4" t="str">
        <f>IF(C135="SI",Preformulario!E355,"")</f>
        <v/>
      </c>
    </row>
    <row r="137" spans="2:3" x14ac:dyDescent="0.25">
      <c r="B137" s="139" t="s">
        <v>136</v>
      </c>
      <c r="C137" s="4" t="str">
        <f>IF(C135="SI",Preformulario!E353,"")</f>
        <v/>
      </c>
    </row>
    <row r="138" spans="2:3" x14ac:dyDescent="0.25">
      <c r="B138" s="139" t="s">
        <v>234</v>
      </c>
      <c r="C138" s="4" t="str">
        <f>IF(C135="SI",Preformulario!E357,"")</f>
        <v/>
      </c>
    </row>
    <row r="139" spans="2:3" x14ac:dyDescent="0.25">
      <c r="B139" s="139" t="s">
        <v>57</v>
      </c>
      <c r="C139" s="4" t="str">
        <f>IF(C135="SI",Preformulario!E359,"")</f>
        <v/>
      </c>
    </row>
    <row r="140" spans="2:3" x14ac:dyDescent="0.25">
      <c r="B140" s="139" t="s">
        <v>233</v>
      </c>
      <c r="C140" s="4" t="str">
        <f>IF(C135="SI",Preformulario!E361,"")</f>
        <v/>
      </c>
    </row>
    <row r="142" spans="2:3" x14ac:dyDescent="0.25">
      <c r="B142" s="141" t="s">
        <v>249</v>
      </c>
      <c r="C142" s="111">
        <f>Preformulario!E363</f>
        <v>0</v>
      </c>
    </row>
    <row r="143" spans="2:3" x14ac:dyDescent="0.25">
      <c r="B143" s="143" t="s">
        <v>151</v>
      </c>
      <c r="C143" s="111"/>
    </row>
    <row r="144" spans="2:3" x14ac:dyDescent="0.25">
      <c r="B144" s="139" t="s">
        <v>274</v>
      </c>
      <c r="C144" s="4" t="str">
        <f>C60&amp;" "&amp;C61</f>
        <v xml:space="preserve">0 </v>
      </c>
    </row>
    <row r="145" spans="2:3" x14ac:dyDescent="0.25">
      <c r="B145" s="139" t="s">
        <v>37</v>
      </c>
      <c r="C145" s="4" t="str">
        <f>IF(C60="SI",Preformulario!E151,"")</f>
        <v/>
      </c>
    </row>
    <row r="146" spans="2:3" x14ac:dyDescent="0.25">
      <c r="B146" s="139" t="s">
        <v>131</v>
      </c>
      <c r="C146" s="4" t="str">
        <f>IF(C60="SI",Preformulario!E153,"")</f>
        <v/>
      </c>
    </row>
    <row r="147" spans="2:3" x14ac:dyDescent="0.25">
      <c r="B147" s="139" t="s">
        <v>234</v>
      </c>
      <c r="C147" s="4" t="str">
        <f>IF(C60="SI",Preformulario!E155,"")</f>
        <v/>
      </c>
    </row>
    <row r="148" spans="2:3" x14ac:dyDescent="0.25">
      <c r="B148" s="139" t="s">
        <v>51</v>
      </c>
      <c r="C148" s="4" t="str">
        <f>IF(C60="SI",Preformulario!E157,"")</f>
        <v/>
      </c>
    </row>
    <row r="149" spans="2:3" x14ac:dyDescent="0.25">
      <c r="B149" s="140" t="s">
        <v>73</v>
      </c>
      <c r="C149" s="149" t="str">
        <f>IF(C60="SI",Preformulario!E163,"")</f>
        <v/>
      </c>
    </row>
    <row r="150" spans="2:3" ht="30" x14ac:dyDescent="0.25">
      <c r="B150" s="139" t="s">
        <v>256</v>
      </c>
    </row>
    <row r="151" spans="2:3" x14ac:dyDescent="0.25">
      <c r="B151" s="139" t="s">
        <v>107</v>
      </c>
      <c r="C151" s="4" t="str">
        <f>Preformulario!E325&amp;"  "&amp;Preformulario!E327</f>
        <v xml:space="preserve">  </v>
      </c>
    </row>
    <row r="152" spans="2:3" ht="77.25" customHeight="1" x14ac:dyDescent="0.25">
      <c r="B152" s="139" t="s">
        <v>183</v>
      </c>
      <c r="C152" s="4" t="str">
        <f>Preformulario!E319&amp;", "&amp;Preformulario!E323&amp;",MONTO: "&amp;Preformulario!E321</f>
        <v xml:space="preserve">, ,MONTO: </v>
      </c>
    </row>
    <row r="153" spans="2:3" x14ac:dyDescent="0.25">
      <c r="B153" s="198" t="s">
        <v>152</v>
      </c>
      <c r="C153" s="198"/>
    </row>
    <row r="154" spans="2:3" x14ac:dyDescent="0.25">
      <c r="B154" s="139" t="s">
        <v>275</v>
      </c>
      <c r="C154" s="4" t="str">
        <f>Preformulario!E202&amp;" "&amp;Preformulario!E204</f>
        <v xml:space="preserve"> </v>
      </c>
    </row>
    <row r="155" spans="2:3" x14ac:dyDescent="0.25">
      <c r="B155" s="139" t="s">
        <v>251</v>
      </c>
      <c r="C155" s="4">
        <f>Preformulario!E370</f>
        <v>0</v>
      </c>
    </row>
    <row r="156" spans="2:3" x14ac:dyDescent="0.25">
      <c r="B156" s="139" t="s">
        <v>93</v>
      </c>
      <c r="C156" s="4">
        <f>Preformulario!E365</f>
        <v>0</v>
      </c>
    </row>
    <row r="157" spans="2:3" x14ac:dyDescent="0.25">
      <c r="B157" s="139" t="s">
        <v>94</v>
      </c>
      <c r="C157" s="4" t="str">
        <f>IF(C156="SI",Preformulario!E367,"")</f>
        <v/>
      </c>
    </row>
  </sheetData>
  <mergeCells count="18">
    <mergeCell ref="B153:C153"/>
    <mergeCell ref="B99:C99"/>
    <mergeCell ref="B34:C34"/>
    <mergeCell ref="B81:C81"/>
    <mergeCell ref="B92:C92"/>
    <mergeCell ref="B103:C103"/>
    <mergeCell ref="B47:C47"/>
    <mergeCell ref="B51:C51"/>
    <mergeCell ref="B59:C59"/>
    <mergeCell ref="B75:C75"/>
    <mergeCell ref="B78:C78"/>
    <mergeCell ref="B82:C82"/>
    <mergeCell ref="B87:C87"/>
    <mergeCell ref="B6:C6"/>
    <mergeCell ref="B8:C8"/>
    <mergeCell ref="B11:C11"/>
    <mergeCell ref="B27:C27"/>
    <mergeCell ref="B28:C28"/>
  </mergeCells>
  <hyperlinks>
    <hyperlink ref="A1" location="'PARA FOMULARIOS'!B6" display="Resumen" xr:uid="{00000000-0004-0000-0200-000000000000}"/>
    <hyperlink ref="A2" location="'PARA FOMULARIOS'!B11" display="Datos personales" xr:uid="{00000000-0004-0000-0200-000001000000}"/>
    <hyperlink ref="A3" location="'PARA FOMULARIOS'!B27" display="pasaporte" xr:uid="{00000000-0004-0000-0200-000002000000}"/>
    <hyperlink ref="A4" location="'PARA FOMULARIOS'!B34" display="Viaje tentativo" xr:uid="{00000000-0004-0000-0200-000003000000}"/>
    <hyperlink ref="B1" location="'PARA FOMULARIOS'!B59" display="Negaciones" xr:uid="{00000000-0004-0000-0200-000004000000}"/>
    <hyperlink ref="B2" location="'PARA FOMULARIOS'!B81" display="datos padres" xr:uid="{00000000-0004-0000-0200-000005000000}"/>
    <hyperlink ref="B3" location="'PARA FOMULARIOS'!B92" display="Familia en EEUU" xr:uid="{00000000-0004-0000-0200-000006000000}"/>
    <hyperlink ref="B4" location="'PARA FOMULARIOS'!B99" display="Datos pareja" xr:uid="{00000000-0004-0000-0200-000007000000}"/>
    <hyperlink ref="C1" location="'PARA FOMULARIOS'!B103" display="Perfil" xr:uid="{00000000-0004-0000-0200-000008000000}"/>
    <hyperlink ref="C2" location="'PARA FOMULARIOS'!B142" display="perfil en negación" xr:uid="{00000000-0004-0000-0200-000009000000}"/>
    <hyperlink ref="C3" location="'PARA FOMULARIOS'!B149" display="Correo alternativo" xr:uid="{00000000-0004-0000-02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Bienvenida</vt:lpstr>
      <vt:lpstr>Preformulario</vt:lpstr>
      <vt:lpstr>PARA FOMULARIOS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Gonzalez</dc:creator>
  <cp:keywords/>
  <dc:description/>
  <cp:lastModifiedBy>LENOVO</cp:lastModifiedBy>
  <cp:revision/>
  <dcterms:created xsi:type="dcterms:W3CDTF">2019-06-15T04:27:58Z</dcterms:created>
  <dcterms:modified xsi:type="dcterms:W3CDTF">2020-04-09T05:59:51Z</dcterms:modified>
  <cp:category/>
  <cp:contentStatus/>
</cp:coreProperties>
</file>